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showInkAnnotation="0" defaultThemeVersion="124226"/>
  <xr:revisionPtr revIDLastSave="0" documentId="13_ncr:1_{74B729DA-4E67-47A9-B367-578DDF2DC28C}" xr6:coauthVersionLast="36" xr6:coauthVersionMax="47" xr10:uidLastSave="{00000000-0000-0000-0000-000000000000}"/>
  <bookViews>
    <workbookView xWindow="0" yWindow="0" windowWidth="28800" windowHeight="12015"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2">別紙３支出内訳書!$A$1:$I$35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様式第14状況報告書!$A$2:$M$85</definedName>
    <definedName name="_xlnm.Print_Area" localSheetId="8">様式第9精算払請求書!$A$2:$G$45</definedName>
  </definedNames>
  <calcPr calcId="191029"/>
</workbook>
</file>

<file path=xl/calcChain.xml><?xml version="1.0" encoding="utf-8"?>
<calcChain xmlns="http://schemas.openxmlformats.org/spreadsheetml/2006/main">
  <c r="E26" i="10" l="1"/>
  <c r="H3" i="11"/>
  <c r="G20" i="13"/>
  <c r="E30" i="14"/>
  <c r="I30" i="14"/>
  <c r="I29" i="14"/>
  <c r="I28" i="14"/>
  <c r="E28" i="14" s="1"/>
  <c r="E29" i="14" l="1"/>
  <c r="E11" i="14"/>
  <c r="E14" i="15" l="1"/>
  <c r="A1" i="21" l="1"/>
  <c r="E3" i="14"/>
  <c r="E4" i="16"/>
  <c r="L79" i="17" l="1"/>
  <c r="L72" i="17"/>
  <c r="L59" i="17"/>
  <c r="H12" i="17"/>
  <c r="G6" i="15"/>
  <c r="G4" i="10"/>
  <c r="G3" i="10"/>
  <c r="A24" i="17"/>
  <c r="K4" i="17"/>
  <c r="D11" i="16"/>
  <c r="H11" i="17" s="1"/>
  <c r="G7" i="15"/>
  <c r="F5" i="13"/>
  <c r="F20" i="13"/>
  <c r="C20" i="13"/>
  <c r="B20" i="13"/>
  <c r="F6" i="13"/>
  <c r="E27" i="10"/>
  <c r="E29" i="10" l="1"/>
  <c r="B1" i="21"/>
  <c r="E3" i="11"/>
  <c r="K1" i="10"/>
  <c r="H10" i="17" l="1"/>
  <c r="H9" i="17"/>
  <c r="L64" i="17"/>
  <c r="L63" i="17"/>
  <c r="L62" i="17"/>
  <c r="L61" i="17"/>
  <c r="L60" i="17"/>
  <c r="E10" i="10" l="1"/>
  <c r="E8" i="10"/>
  <c r="G20" i="11" l="1"/>
  <c r="E17" i="10" l="1"/>
  <c r="E11" i="10"/>
  <c r="E9" i="10"/>
  <c r="E12" i="10"/>
  <c r="E13" i="10"/>
  <c r="E14" i="10"/>
  <c r="E15" i="10"/>
  <c r="E16" i="10"/>
  <c r="E18" i="10"/>
  <c r="E53" i="11" l="1"/>
  <c r="E39" i="11"/>
  <c r="D29" i="11"/>
  <c r="H38" i="11"/>
  <c r="H15" i="11"/>
  <c r="G15" i="11"/>
  <c r="H11" i="11"/>
  <c r="G11" i="11"/>
  <c r="H8" i="11"/>
  <c r="H9" i="11" s="1"/>
  <c r="E40" i="11" l="1"/>
  <c r="N33" i="10" s="1"/>
  <c r="M1" i="10"/>
  <c r="H20" i="11"/>
  <c r="H21" i="11"/>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E28" i="10" s="1"/>
  <c r="E30" i="10" s="1"/>
  <c r="I29" i="11"/>
  <c r="I33" i="11" s="1"/>
  <c r="N16" i="11"/>
  <c r="G33" i="11" s="1"/>
  <c r="H42" i="11" s="1"/>
  <c r="E25" i="10" s="1"/>
  <c r="M16" i="11"/>
  <c r="E34" i="11" l="1"/>
  <c r="K31" i="10" s="1"/>
  <c r="E31" i="10"/>
  <c r="I40" i="11"/>
  <c r="J40" i="11" s="1"/>
  <c r="M25" i="10" s="1"/>
  <c r="I42" i="11"/>
  <c r="J42" i="11" s="1"/>
  <c r="M31" i="10" s="1"/>
  <c r="J26" i="10"/>
  <c r="N24" i="10"/>
  <c r="L30" i="10" s="1"/>
  <c r="E29" i="11"/>
  <c r="K24" i="10" s="1"/>
  <c r="N20" i="11"/>
  <c r="E31" i="11"/>
  <c r="K25" i="10" s="1"/>
  <c r="D31" i="11" l="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70" authorId="0" shapeId="0" xr:uid="{00000000-0006-0000-0900-00000C000000}">
      <text>
        <r>
          <rPr>
            <b/>
            <sz val="14"/>
            <color indexed="81"/>
            <rFont val="MS P ゴシック"/>
            <family val="3"/>
            <charset val="128"/>
          </rPr>
          <t>単位は円で記載してください。</t>
        </r>
      </text>
    </comment>
    <comment ref="A77"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<sst xmlns="http://schemas.openxmlformats.org/spreadsheetml/2006/main" count="407" uniqueCount="343">
  <si>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</si>
  <si>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</si>
  <si>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</si>
  <si>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</si>
  <si>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</si>
  <si>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</si>
  <si>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</si>
  <si>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</si>
  <si>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</si>
  <si>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</si>
  <si>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</si>
  <si>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</si>
  <si>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</si>
  <si>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</si>
  <si>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</si>
  <si>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</si>
  <si>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</si>
  <si>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</si>
  <si>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</si>
  <si>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</si>
  <si>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</si>
  <si>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</si>
  <si>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</si>
  <si>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</si>
  <si>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</si>
  <si>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</si>
  <si>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</si>
  <si>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</si>
  <si>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</si>
  <si>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</si>
  <si>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</si>
  <si>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</si>
  <si>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</si>
  <si>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</si>
  <si>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</si>
  <si>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</si>
  <si>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</si>
  <si>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</si>
  <si>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</si>
  <si>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</si>
  <si>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</si>
  <si>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</si>
  <si>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</si>
  <si>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</si>
  <si>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</si>
  <si>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</si>
  <si>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</si>
  <si>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</si>
  <si>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</si>
  <si>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</si>
  <si>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</si>
  <si>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</si>
  <si>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</si>
  <si>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</si>
  <si>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</si>
  <si>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</si>
  <si>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</si>
  <si>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</si>
  <si>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</si>
  <si>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</si>
  <si>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</si>
  <si>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</si>
  <si>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</si>
  <si>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</si>
  <si>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</si>
  <si>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</si>
  <si>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</si>
  <si>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</si>
  <si>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</si>
  <si>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</si>
  <si>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</si>
  <si>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</si>
  <si>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</si>
  <si>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</si>
  <si>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</si>
  <si>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</si>
  <si>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</si>
  <si>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</si>
  <si>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</si>
  <si>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</si>
  <si>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</si>
  <si>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</si>
  <si>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</si>
  <si>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</si>
  <si>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</si>
  <si>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</si>
  <si>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</si>
  <si>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</si>
  <si>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</si>
  <si>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</si>
  <si>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</si>
  <si>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</si>
  <si>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</si>
  <si>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</si>
  <si>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</si>
  <si>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</si>
  <si>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</si>
  <si>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</si>
  <si>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</si>
  <si>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</si>
  <si>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</si>
  <si>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</si>
  <si>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</si>
  <si>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</si>
  <si>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</si>
  <si>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</si>
  <si>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</si>
  <si>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</si>
  <si>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</si>
  <si>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</si>
  <si>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</si>
  <si>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</si>
  <si>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</si>
  <si>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</si>
  <si>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</si>
  <si>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</si>
  <si>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</si>
  <si>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</si>
  <si>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</si>
  <si>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</si>
  <si>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</si>
  <si>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</si>
  <si>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</si>
  <si>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</si>
  <si>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</si>
  <si>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</si>
  <si>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</si>
  <si>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</si>
  <si>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</si>
  <si>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</si>
  <si>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</si>
  <si>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</si>
  <si>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</si>
  <si>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</si>
  <si>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</si>
  <si>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</si>
  <si>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</si>
  <si>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</si>
  <si>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</si>
  <si>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</si>
  <si>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</si>
  <si>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</si>
  <si>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</si>
  <si>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</si>
  <si>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</si>
  <si>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</si>
  <si>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</si>
  <si>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</si>
  <si>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</si>
  <si>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</si>
  <si>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</si>
  <si>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</si>
  <si>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</si>
  <si>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</si>
  <si>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</si>
  <si>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</si>
  <si>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</si>
  <si>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</si>
  <si>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</si>
  <si>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</si>
  <si>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</si>
  <si>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</si>
  <si>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</si>
  <si>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</si>
  <si>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</si>
  <si>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</si>
  <si>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</si>
  <si>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</si>
  <si>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</si>
  <si>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</si>
  <si>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</si>
  <si>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</si>
  <si>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</si>
  <si>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</si>
  <si>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</si>
  <si>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</si>
  <si>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</si>
  <si>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</si>
  <si>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</si>
  <si>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</si>
  <si>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</si>
  <si>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</si>
  <si>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</si>
  <si>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</si>
  <si>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</si>
  <si>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</si>
  <si>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</si>
  <si>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</si>
  <si>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</si>
  <si>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</si>
  <si>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</si>
  <si>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</si>
  <si>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</si>
  <si>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</si>
  <si>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</si>
  <si>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</si>
  <si>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</si>
  <si>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</si>
  <si>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</si>
  <si>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</si>
  <si>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</si>
  <si>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</si>
  <si>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</si>
  <si>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</si>
  <si>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</si>
  <si>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</si>
  <si>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</si>
  <si>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</si>
  <si>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</si>
  <si>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</si>
  <si>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</si>
  <si>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</si>
  <si>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</si>
  <si>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</si>
  <si>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</si>
  <si>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</si>
  <si>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</si>
  <si>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</si>
  <si>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</si>
  <si>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</si>
  <si>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</si>
  <si>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</si>
  <si>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</si>
  <si>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</si>
  <si>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</si>
  <si>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</si>
  <si>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</si>
  <si>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</si>
  <si>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</si>
  <si>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</si>
  <si>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</si>
  <si>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</si>
  <si>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</si>
  <si>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</si>
  <si>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</si>
  <si>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</si>
  <si>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</si>
  <si>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</si>
  <si>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</si>
  <si>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</si>
  <si>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</si>
  <si>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</si>
  <si>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</si>
  <si>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</si>
  <si>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</si>
  <si>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</si>
  <si>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</si>
  <si>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</si>
  <si>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</si>
  <si>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</si>
  <si>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</si>
  <si>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</si>
  <si>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</si>
  <si>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</si>
  <si>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</si>
  <si>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</si>
  <si>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</si>
  <si>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</si>
  <si>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</si>
  <si>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</si>
  <si>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</si>
  <si>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</si>
  <si>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</si>
  <si>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</si>
  <si>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</si>
  <si>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</si>
  <si>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</si>
  <si>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</si>
  <si>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</si>
  <si>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</si>
  <si>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</si>
  <si>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</si>
  <si>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</si>
  <si>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事業者名
(共同の場合)</t>
    <phoneticPr fontId="1"/>
  </si>
  <si>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</si>
  <si>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</si>
  <si>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</si>
  <si>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</si>
  <si>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Ａ社</t>
  </si>
  <si>
    <t>Ｂ社</t>
  </si>
  <si>
    <t>Ｃ社</t>
  </si>
  <si>
    <t>売上総利益</t>
  </si>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</sst>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0%"/>
    <numFmt numFmtId="184" formatCode="0_ "/>
    <numFmt numFmtId="185" formatCode="[$-F800]dddd\,\ mmmm\ dd\,\ yyyy"/>
    <numFmt numFmtId="186" formatCode="0&quot;円&quot;"/>
    <numFmt numFmtId="189" formatCode="yyyy/m/d;@"/>
    <numFmt numFmtId="190" formatCode="#,##0_ ;[Red]\-#,##0\ "/>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2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54"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2" fontId="3" fillId="15" borderId="6" xfId="3" applyNumberFormat="1" applyFont="1" applyFill="1" applyBorder="1" applyAlignment="1" applyProtection="1">
      <alignment horizontal="left" vertical="center" shrinkToFit="1"/>
      <protection locked="0"/>
    </xf>
    <xf numFmtId="0" fontId="35" fillId="0" borderId="0" xfId="0" applyFont="1">
      <alignment vertical="center"/>
    </xf>
    <xf numFmtId="185"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6"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0" xfId="0" applyFont="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4"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6"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54"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8"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60"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58"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36" fillId="0" borderId="40" xfId="0" applyFont="1" applyBorder="1" applyAlignment="1">
      <alignment horizontal="center" vertical="center" wrapText="1"/>
    </xf>
    <xf numFmtId="0" fontId="36" fillId="0" borderId="41"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50" xfId="0" applyFont="1" applyBorder="1" applyAlignment="1">
      <alignment horizontal="center" vertical="center" wrapText="1"/>
    </xf>
    <xf numFmtId="0" fontId="36" fillId="0" borderId="42"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37" xfId="0" applyFont="1" applyBorder="1" applyAlignment="1">
      <alignment horizontal="right" vertical="center" wrapText="1"/>
    </xf>
    <xf numFmtId="0" fontId="36" fillId="0" borderId="7" xfId="0" applyFont="1" applyBorder="1" applyAlignment="1">
      <alignment horizontal="right" vertical="center" wrapText="1"/>
    </xf>
    <xf numFmtId="0" fontId="36" fillId="0" borderId="38" xfId="0"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57" fillId="0" borderId="0" xfId="0" applyFont="1" applyAlignment="1">
      <alignment horizontal="left" vertical="center"/>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0" xfId="0" applyFont="1" applyAlignment="1">
      <alignment horizontal="left" vertical="top" wrapText="1"/>
    </xf>
    <xf numFmtId="0" fontId="36" fillId="0" borderId="0" xfId="0" applyFont="1" applyAlignment="1">
      <alignment horizontal="left" vertical="top"/>
    </xf>
    <xf numFmtId="0" fontId="55"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47" fillId="0" borderId="0" xfId="0" applyFont="1" applyAlignment="1">
      <alignment horizontal="left" vertical="center"/>
    </xf>
    <xf numFmtId="0" fontId="51" fillId="0" borderId="0" xfId="0" applyFont="1" applyAlignment="1">
      <alignment horizontal="left" vertical="center"/>
    </xf>
    <xf numFmtId="0" fontId="53"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center" wrapText="1"/>
    </xf>
    <xf numFmtId="0" fontId="11" fillId="0" borderId="0" xfId="0" applyFont="1" applyAlignment="1">
      <alignment horizontal="left" vertical="top" wrapText="1"/>
    </xf>
    <xf numFmtId="189" fontId="2" fillId="2" borderId="20" xfId="4" applyNumberFormat="1" applyFill="1" applyBorder="1" applyAlignment="1" applyProtection="1">
      <alignment horizontal="center" vertical="center" wrapText="1"/>
      <protection locked="0"/>
    </xf>
    <xf numFmtId="189" fontId="2" fillId="2" borderId="21" xfId="4" applyNumberFormat="1" applyFill="1" applyBorder="1" applyAlignment="1" applyProtection="1">
      <alignment horizontal="center" vertical="center" wrapText="1"/>
      <protection locked="0"/>
    </xf>
    <xf numFmtId="189" fontId="2" fillId="2" borderId="22" xfId="4" applyNumberFormat="1" applyFill="1" applyBorder="1" applyAlignment="1" applyProtection="1">
      <alignment horizontal="center" vertical="center" wrapText="1"/>
      <protection locked="0"/>
    </xf>
    <xf numFmtId="189" fontId="2" fillId="2" borderId="10" xfId="4" applyNumberFormat="1" applyFill="1" applyBorder="1" applyAlignment="1" applyProtection="1">
      <alignment horizontal="center" vertical="center" wrapText="1"/>
      <protection locked="0"/>
    </xf>
    <xf numFmtId="189" fontId="2" fillId="2" borderId="14" xfId="4" applyNumberFormat="1" applyFill="1" applyBorder="1" applyAlignment="1" applyProtection="1">
      <alignment horizontal="center" vertical="center" wrapText="1"/>
      <protection locked="0"/>
    </xf>
    <xf numFmtId="189" fontId="2" fillId="2" borderId="3" xfId="4" applyNumberFormat="1" applyFill="1" applyBorder="1" applyAlignment="1" applyProtection="1">
      <alignment horizontal="center" vertical="center" wrapText="1"/>
      <protection locked="0"/>
    </xf>
    <xf numFmtId="190" fontId="7" fillId="2" borderId="9" xfId="2" applyNumberFormat="1" applyFont="1" applyFill="1" applyBorder="1" applyAlignment="1" applyProtection="1">
      <alignment horizontal="right" vertical="center"/>
      <protection locked="0"/>
    </xf>
    <xf numFmtId="190" fontId="6" fillId="2" borderId="13" xfId="2" applyNumberFormat="1" applyFont="1" applyFill="1" applyBorder="1" applyAlignment="1" applyProtection="1">
      <alignment horizontal="right" vertical="center"/>
      <protection locked="0"/>
    </xf>
    <xf numFmtId="190" fontId="7" fillId="2" borderId="12" xfId="2" applyNumberFormat="1" applyFont="1" applyFill="1" applyBorder="1" applyAlignment="1" applyProtection="1">
      <alignment horizontal="right" vertical="center"/>
      <protection locked="0"/>
    </xf>
    <xf numFmtId="190" fontId="7" fillId="2" borderId="16" xfId="2" applyNumberFormat="1" applyFont="1" applyFill="1" applyBorder="1" applyAlignment="1" applyProtection="1">
      <alignment horizontal="right" vertical="center"/>
      <protection locked="0"/>
    </xf>
    <xf numFmtId="190" fontId="7" fillId="0" borderId="8" xfId="2" applyNumberFormat="1" applyFont="1" applyFill="1" applyBorder="1" applyAlignment="1" applyProtection="1">
      <alignment vertical="center"/>
    </xf>
    <xf numFmtId="190" fontId="7" fillId="0" borderId="19" xfId="2" applyNumberFormat="1" applyFont="1" applyFill="1" applyBorder="1" applyAlignment="1" applyProtection="1">
      <alignment horizontal="right" vertical="center"/>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7"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82</xdr:row>
      <xdr:rowOff>56029</xdr:rowOff>
    </xdr:from>
    <xdr:to>
      <xdr:col>15</xdr:col>
      <xdr:colOff>48488</xdr:colOff>
      <xdr:row>82</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05678" y="2310185"/>
          <a:ext cx="7190961" cy="5453270"/>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A5" sqref="A5:A9"/>
    </sheetView>
  </sheetViews>
  <sheetFormatPr defaultRowHeight="13.5"/>
  <cols>
    <col min="1" max="1" width="12.375" customWidth="1"/>
    <col min="2" max="2" width="8.125" style="65"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2" spans="1:4">
      <c r="A2" s="192" t="s">
        <v>114</v>
      </c>
      <c r="B2" s="192"/>
      <c r="C2" s="192"/>
      <c r="D2" s="192"/>
    </row>
    <row r="3" spans="1:4">
      <c r="A3" s="131"/>
      <c r="B3" s="131"/>
      <c r="C3" s="131"/>
      <c r="D3" s="132"/>
    </row>
    <row r="4" spans="1:4" ht="18" customHeight="1">
      <c r="A4" s="133" t="s">
        <v>115</v>
      </c>
      <c r="B4" s="193" t="s">
        <v>116</v>
      </c>
      <c r="C4" s="193"/>
      <c r="D4" s="133" t="s">
        <v>117</v>
      </c>
    </row>
    <row r="5" spans="1:4" ht="27" customHeight="1">
      <c r="A5" s="194" t="s">
        <v>118</v>
      </c>
      <c r="B5" s="125" t="s">
        <v>119</v>
      </c>
      <c r="C5" s="177" t="s">
        <v>120</v>
      </c>
      <c r="D5" s="125" t="s">
        <v>121</v>
      </c>
    </row>
    <row r="6" spans="1:4" ht="27" customHeight="1">
      <c r="A6" s="194"/>
      <c r="B6" s="125" t="s">
        <v>122</v>
      </c>
      <c r="C6" s="177" t="s">
        <v>123</v>
      </c>
      <c r="D6" s="125" t="s">
        <v>121</v>
      </c>
    </row>
    <row r="7" spans="1:4" ht="27" customHeight="1">
      <c r="A7" s="194"/>
      <c r="B7" s="125" t="s">
        <v>124</v>
      </c>
      <c r="C7" s="177" t="s">
        <v>125</v>
      </c>
      <c r="D7" s="125" t="s">
        <v>126</v>
      </c>
    </row>
    <row r="8" spans="1:4" ht="27" customHeight="1">
      <c r="A8" s="194"/>
      <c r="B8" s="125" t="s">
        <v>127</v>
      </c>
      <c r="C8" s="177" t="s">
        <v>128</v>
      </c>
      <c r="D8" s="134" t="s">
        <v>129</v>
      </c>
    </row>
    <row r="9" spans="1:4" ht="27" customHeight="1">
      <c r="A9" s="194"/>
      <c r="B9" s="125" t="s">
        <v>130</v>
      </c>
      <c r="C9" s="177" t="s">
        <v>131</v>
      </c>
      <c r="D9" s="125" t="s">
        <v>126</v>
      </c>
    </row>
    <row r="10" spans="1:4" ht="27" customHeight="1">
      <c r="A10" s="135" t="s">
        <v>132</v>
      </c>
      <c r="B10" s="125" t="s">
        <v>133</v>
      </c>
      <c r="C10" s="177" t="s">
        <v>134</v>
      </c>
      <c r="D10" s="125" t="s">
        <v>121</v>
      </c>
    </row>
    <row r="11" spans="1:4" ht="27" customHeight="1">
      <c r="A11" s="136" t="s">
        <v>135</v>
      </c>
      <c r="B11" s="125" t="s">
        <v>136</v>
      </c>
      <c r="C11" s="177" t="s">
        <v>137</v>
      </c>
      <c r="D11" s="125" t="s">
        <v>121</v>
      </c>
    </row>
    <row r="12" spans="1:4" ht="27" customHeight="1">
      <c r="A12" s="195" t="s">
        <v>138</v>
      </c>
      <c r="B12" s="125" t="s">
        <v>139</v>
      </c>
      <c r="C12" s="177" t="s">
        <v>140</v>
      </c>
      <c r="D12" s="125" t="s">
        <v>141</v>
      </c>
    </row>
    <row r="13" spans="1:4" ht="27" customHeight="1">
      <c r="A13" s="195"/>
      <c r="B13" s="125" t="s">
        <v>142</v>
      </c>
      <c r="C13" s="177" t="s">
        <v>143</v>
      </c>
      <c r="D13" s="125" t="s">
        <v>141</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8"/>
  <sheetViews>
    <sheetView showGridLines="0" view="pageBreakPreview" topLeftCell="A7" zoomScaleNormal="100" zoomScaleSheetLayoutView="100" workbookViewId="0"/>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75" customWidth="1"/>
  </cols>
  <sheetData>
    <row r="1" spans="1:16" ht="33" customHeight="1">
      <c r="A1" s="162" t="s">
        <v>254</v>
      </c>
      <c r="B1" s="162"/>
      <c r="C1" s="162"/>
      <c r="D1" s="162"/>
      <c r="E1" s="162"/>
      <c r="F1" s="162"/>
      <c r="G1" s="162"/>
      <c r="H1" s="162"/>
      <c r="I1" s="162"/>
      <c r="J1" s="162"/>
      <c r="K1" s="162"/>
      <c r="L1" s="162"/>
      <c r="M1" s="162"/>
    </row>
    <row r="2" spans="1:16" ht="18.75">
      <c r="A2" s="344"/>
      <c r="B2" s="344"/>
      <c r="C2" s="344"/>
      <c r="D2" s="344"/>
      <c r="E2" s="344"/>
      <c r="F2" s="344"/>
      <c r="G2" s="344"/>
      <c r="H2" s="344"/>
      <c r="I2" s="344"/>
      <c r="J2" s="344"/>
      <c r="K2" s="344"/>
      <c r="L2" s="344"/>
      <c r="M2" s="344"/>
      <c r="N2" s="163"/>
      <c r="O2" s="163"/>
      <c r="P2" s="163"/>
    </row>
    <row r="3" spans="1:16" ht="14.25">
      <c r="A3" s="315" t="s">
        <v>255</v>
      </c>
      <c r="B3" s="315"/>
      <c r="C3" s="315"/>
      <c r="D3" s="315"/>
      <c r="E3" s="315"/>
      <c r="F3" s="315"/>
      <c r="G3" s="315"/>
      <c r="H3" s="165"/>
      <c r="I3" s="165"/>
      <c r="J3" s="165"/>
    </row>
    <row r="4" spans="1:16" ht="14.25">
      <c r="A4" s="157"/>
      <c r="B4" s="157"/>
      <c r="K4" s="351" t="str">
        <f>IF(経費支出管理表!H4="","",経費支出管理表!H4)</f>
        <v/>
      </c>
      <c r="L4" s="351"/>
      <c r="M4" s="351"/>
    </row>
    <row r="5" spans="1:16" ht="13.5" customHeight="1">
      <c r="K5" s="352" t="s">
        <v>256</v>
      </c>
      <c r="L5" s="352"/>
      <c r="M5" s="352"/>
    </row>
    <row r="6" spans="1:16" ht="14.25">
      <c r="A6" s="137"/>
      <c r="B6" s="137"/>
    </row>
    <row r="7" spans="1:16" ht="14.25">
      <c r="A7" s="315" t="s">
        <v>257</v>
      </c>
      <c r="B7" s="315"/>
      <c r="C7" s="315"/>
      <c r="D7" s="315"/>
      <c r="E7" s="315"/>
      <c r="F7" s="315"/>
      <c r="G7" s="315"/>
      <c r="H7" s="315"/>
      <c r="I7" s="315"/>
      <c r="J7" s="315"/>
      <c r="K7" s="315"/>
      <c r="L7" s="315"/>
      <c r="M7" s="315"/>
    </row>
    <row r="8" spans="1:16" ht="14.25">
      <c r="A8" s="137"/>
      <c r="B8" s="137"/>
    </row>
    <row r="9" spans="1:16" ht="19.5" customHeight="1">
      <c r="E9" s="315" t="s">
        <v>183</v>
      </c>
      <c r="F9" s="315"/>
      <c r="G9" s="315"/>
      <c r="H9" s="342" t="str">
        <f>IF(様式第9精算払請求書!D9="","",様式第9精算払請求書!D9)</f>
        <v/>
      </c>
      <c r="I9" s="342"/>
      <c r="J9" s="342"/>
      <c r="K9" s="342"/>
      <c r="L9" s="342"/>
      <c r="M9" s="342"/>
    </row>
    <row r="10" spans="1:16" ht="19.5" customHeight="1">
      <c r="E10" s="147"/>
      <c r="F10" s="147"/>
      <c r="G10" s="147"/>
      <c r="H10" s="406" t="str">
        <f>IF(様式第9精算払請求書!D10="","",様式第9精算払請求書!D10)</f>
        <v/>
      </c>
      <c r="I10" s="406"/>
      <c r="J10" s="406"/>
      <c r="K10" s="406"/>
      <c r="L10" s="406"/>
      <c r="M10" s="406"/>
    </row>
    <row r="11" spans="1:16" ht="19.5" customHeight="1">
      <c r="E11" s="315" t="s">
        <v>184</v>
      </c>
      <c r="F11" s="315"/>
      <c r="G11" s="315"/>
      <c r="H11" s="342" t="str">
        <f>IF(様式第9精算払請求書!D11="","",様式第9精算払請求書!D11)</f>
        <v/>
      </c>
      <c r="I11" s="342"/>
      <c r="J11" s="342"/>
      <c r="K11" s="342"/>
      <c r="L11" s="342"/>
      <c r="M11" s="342"/>
    </row>
    <row r="12" spans="1:16" ht="19.5" customHeight="1">
      <c r="C12" s="148"/>
      <c r="E12" s="342" t="s">
        <v>185</v>
      </c>
      <c r="F12" s="342"/>
      <c r="G12" s="342"/>
      <c r="H12" s="342" t="str">
        <f>IF(様式第9精算払請求書!D12="","",様式第9精算払請求書!D12)</f>
        <v/>
      </c>
      <c r="I12" s="342"/>
      <c r="J12" s="342"/>
      <c r="K12" s="342"/>
      <c r="L12" s="342"/>
      <c r="M12" s="149" t="s">
        <v>186</v>
      </c>
    </row>
    <row r="13" spans="1:16">
      <c r="E13" s="168" t="s">
        <v>231</v>
      </c>
      <c r="F13" s="168"/>
      <c r="G13" s="168"/>
      <c r="H13" s="168"/>
      <c r="I13" s="168"/>
      <c r="J13" s="168"/>
      <c r="K13" s="168"/>
      <c r="L13" s="168"/>
      <c r="M13" s="168"/>
    </row>
    <row r="14" spans="1:16">
      <c r="C14" s="169"/>
      <c r="D14" s="169"/>
      <c r="E14" s="169"/>
      <c r="F14" s="169"/>
      <c r="G14" s="169"/>
      <c r="H14" s="169"/>
      <c r="I14" s="169"/>
      <c r="J14" s="169"/>
      <c r="K14" s="169"/>
      <c r="L14" s="169"/>
    </row>
    <row r="15" spans="1:16" ht="14.25">
      <c r="A15" s="316" t="s">
        <v>258</v>
      </c>
      <c r="B15" s="316"/>
      <c r="C15" s="316"/>
      <c r="D15" s="316"/>
      <c r="E15" s="316"/>
      <c r="F15" s="316"/>
      <c r="G15" s="316"/>
      <c r="H15" s="316"/>
      <c r="I15" s="316"/>
      <c r="J15" s="316"/>
      <c r="K15" s="316"/>
      <c r="L15" s="316"/>
      <c r="M15" s="316"/>
    </row>
    <row r="16" spans="1:16" ht="18.75" customHeight="1">
      <c r="A16" s="137"/>
      <c r="B16" s="137"/>
    </row>
    <row r="17" spans="1:13" ht="14.25">
      <c r="A17" s="315" t="s">
        <v>259</v>
      </c>
      <c r="B17" s="315"/>
      <c r="C17" s="315"/>
      <c r="D17" s="315"/>
      <c r="E17" s="315"/>
      <c r="F17" s="315"/>
      <c r="G17" s="315"/>
      <c r="H17" s="315"/>
      <c r="I17" s="315"/>
      <c r="J17" s="315"/>
      <c r="K17" s="315"/>
      <c r="L17" s="315"/>
      <c r="M17" s="315"/>
    </row>
    <row r="18" spans="1:13" ht="14.25">
      <c r="A18" s="315" t="s">
        <v>260</v>
      </c>
      <c r="B18" s="315"/>
      <c r="C18" s="315"/>
      <c r="D18" s="315"/>
      <c r="E18" s="315"/>
      <c r="F18" s="315"/>
      <c r="G18" s="315"/>
      <c r="H18" s="315"/>
      <c r="I18" s="315"/>
      <c r="J18" s="315"/>
      <c r="K18" s="315"/>
      <c r="L18" s="315"/>
      <c r="M18" s="315"/>
    </row>
    <row r="19" spans="1:13" ht="18" customHeight="1">
      <c r="A19" s="164"/>
      <c r="B19" s="164"/>
    </row>
    <row r="20" spans="1:13" ht="14.25">
      <c r="A20" s="316" t="s">
        <v>149</v>
      </c>
      <c r="B20" s="316"/>
      <c r="C20" s="316"/>
      <c r="D20" s="316"/>
      <c r="E20" s="316"/>
      <c r="F20" s="316"/>
      <c r="G20" s="316"/>
      <c r="H20" s="316"/>
      <c r="I20" s="316"/>
      <c r="J20" s="316"/>
      <c r="K20" s="316"/>
      <c r="L20" s="316"/>
      <c r="M20" s="316"/>
    </row>
    <row r="21" spans="1:13" ht="16.5" customHeight="1">
      <c r="A21" s="137"/>
      <c r="B21" s="137"/>
    </row>
    <row r="22" spans="1:13" ht="15.75" customHeight="1">
      <c r="A22" s="315" t="s">
        <v>235</v>
      </c>
      <c r="B22" s="315"/>
      <c r="C22" s="315"/>
      <c r="D22" s="315"/>
      <c r="E22" s="315"/>
      <c r="F22" s="315"/>
      <c r="G22" s="315"/>
      <c r="H22" s="315"/>
      <c r="I22" s="315"/>
      <c r="J22" s="315"/>
      <c r="K22" s="315"/>
      <c r="L22" s="315"/>
      <c r="M22" s="315"/>
    </row>
    <row r="23" spans="1:13" ht="15.75" customHeight="1">
      <c r="A23" s="315" t="s">
        <v>236</v>
      </c>
      <c r="B23" s="315"/>
      <c r="C23" s="315"/>
      <c r="D23" s="315"/>
      <c r="E23" s="315"/>
      <c r="F23" s="315"/>
      <c r="G23" s="315"/>
      <c r="H23" s="315"/>
      <c r="I23" s="315"/>
      <c r="J23" s="315"/>
      <c r="K23" s="315"/>
      <c r="L23" s="315"/>
      <c r="M23" s="315"/>
    </row>
    <row r="24" spans="1:13" ht="15.75" customHeight="1">
      <c r="A24" s="315" t="str">
        <f>様式第9精算払請求書!A24</f>
        <v>　　　　（20●年　月　日交付決定（第●回受付締切分））</v>
      </c>
      <c r="B24" s="315"/>
      <c r="C24" s="315"/>
      <c r="D24" s="315"/>
      <c r="E24" s="315"/>
      <c r="F24" s="315"/>
      <c r="G24" s="315"/>
      <c r="H24" s="315"/>
      <c r="I24" s="315"/>
      <c r="J24" s="315"/>
      <c r="K24" s="315"/>
      <c r="L24" s="315"/>
      <c r="M24" s="315"/>
    </row>
    <row r="25" spans="1:13" ht="14.25">
      <c r="A25" s="137"/>
      <c r="B25" s="137"/>
      <c r="C25" s="39"/>
      <c r="D25" s="39"/>
      <c r="E25" s="39"/>
      <c r="F25" s="39"/>
      <c r="G25" s="39"/>
      <c r="H25" s="39"/>
      <c r="I25" s="39"/>
      <c r="J25" s="39"/>
      <c r="K25" s="39"/>
      <c r="L25" s="39"/>
      <c r="M25" s="39"/>
    </row>
    <row r="26" spans="1:13" ht="15.75" customHeight="1">
      <c r="A26" s="315" t="s">
        <v>261</v>
      </c>
      <c r="B26" s="315"/>
      <c r="C26" s="315"/>
      <c r="D26" s="315"/>
      <c r="E26" s="315"/>
      <c r="F26" s="315"/>
      <c r="G26" s="315"/>
      <c r="H26" s="315"/>
      <c r="I26" s="315"/>
      <c r="J26" s="315"/>
      <c r="K26" s="315"/>
      <c r="L26" s="315"/>
      <c r="M26" s="315"/>
    </row>
    <row r="27" spans="1:13" ht="15.75" customHeight="1">
      <c r="A27" s="315" t="s">
        <v>262</v>
      </c>
      <c r="B27" s="315"/>
      <c r="C27" s="315"/>
      <c r="D27" s="315"/>
      <c r="E27" s="315"/>
      <c r="F27" s="315"/>
      <c r="G27" s="315"/>
      <c r="H27" s="315"/>
      <c r="I27" s="315"/>
      <c r="J27" s="315"/>
      <c r="K27" s="315"/>
      <c r="L27" s="315"/>
      <c r="M27" s="315"/>
    </row>
    <row r="28" spans="1:13" ht="15.75" customHeight="1">
      <c r="A28" s="315" t="s">
        <v>263</v>
      </c>
      <c r="B28" s="315"/>
      <c r="C28" s="315"/>
      <c r="D28" s="315"/>
      <c r="E28" s="315"/>
      <c r="F28" s="315"/>
      <c r="G28" s="315"/>
      <c r="H28" s="315"/>
      <c r="I28" s="315"/>
      <c r="J28" s="315"/>
      <c r="K28" s="315"/>
      <c r="L28" s="315"/>
      <c r="M28" s="315"/>
    </row>
    <row r="29" spans="1:13" ht="15.75" customHeight="1">
      <c r="A29" s="405" t="s">
        <v>318</v>
      </c>
      <c r="B29" s="315"/>
      <c r="C29" s="315"/>
      <c r="D29" s="315"/>
      <c r="E29" s="315"/>
      <c r="F29" s="315"/>
      <c r="G29" s="315"/>
      <c r="H29" s="315"/>
      <c r="I29" s="315"/>
      <c r="J29" s="315"/>
      <c r="K29" s="315"/>
      <c r="L29" s="315"/>
      <c r="M29" s="315"/>
    </row>
    <row r="30" spans="1:13" ht="14.25">
      <c r="A30" s="147"/>
      <c r="B30" s="147"/>
      <c r="C30" s="27"/>
      <c r="D30" s="27"/>
      <c r="E30" s="27"/>
      <c r="F30" s="27"/>
      <c r="G30" s="27"/>
      <c r="H30" s="27"/>
      <c r="I30" s="27"/>
      <c r="J30" s="27"/>
      <c r="K30" s="27"/>
      <c r="L30" s="27"/>
      <c r="M30" s="27"/>
    </row>
    <row r="31" spans="1:13" ht="15.75" customHeight="1">
      <c r="A31" s="315" t="s">
        <v>264</v>
      </c>
      <c r="B31" s="315"/>
      <c r="C31" s="315"/>
      <c r="D31" s="315"/>
      <c r="E31" s="315"/>
      <c r="F31" s="315"/>
      <c r="G31" s="315"/>
      <c r="H31" s="315"/>
      <c r="I31" s="315"/>
      <c r="J31" s="315"/>
      <c r="K31" s="315"/>
      <c r="L31" s="315"/>
      <c r="M31" s="315"/>
    </row>
    <row r="32" spans="1:13" ht="15.75" customHeight="1">
      <c r="A32" s="315" t="s">
        <v>265</v>
      </c>
      <c r="B32" s="315"/>
      <c r="C32" s="315"/>
      <c r="D32" s="315"/>
      <c r="E32" s="315"/>
      <c r="F32" s="315"/>
      <c r="G32" s="315"/>
      <c r="H32" s="315"/>
      <c r="I32" s="315"/>
      <c r="J32" s="315"/>
      <c r="K32" s="315"/>
      <c r="L32" s="315"/>
      <c r="M32" s="315"/>
    </row>
    <row r="33" spans="1:13" ht="21.75" customHeight="1">
      <c r="A33" s="170"/>
      <c r="B33" s="403"/>
      <c r="C33" s="404"/>
      <c r="D33" s="404"/>
      <c r="E33" s="404"/>
      <c r="F33" s="404"/>
      <c r="G33" s="404"/>
      <c r="H33" s="404"/>
      <c r="I33" s="404"/>
      <c r="J33" s="404"/>
      <c r="K33" s="404"/>
      <c r="L33" s="404"/>
      <c r="M33" s="404"/>
    </row>
    <row r="34" spans="1:13" ht="15.75">
      <c r="A34" s="164"/>
      <c r="B34" s="164"/>
    </row>
    <row r="35" spans="1:13" ht="15.75" customHeight="1">
      <c r="A35" s="315" t="s">
        <v>266</v>
      </c>
      <c r="B35" s="315"/>
      <c r="C35" s="315"/>
      <c r="D35" s="315"/>
      <c r="E35" s="315"/>
      <c r="F35" s="315"/>
      <c r="G35" s="315"/>
      <c r="H35" s="315"/>
      <c r="I35" s="315"/>
      <c r="J35" s="315"/>
      <c r="K35" s="315"/>
      <c r="L35" s="315"/>
      <c r="M35" s="315"/>
    </row>
    <row r="36" spans="1:13" ht="21.75" customHeight="1">
      <c r="A36" s="170"/>
      <c r="B36" s="403"/>
      <c r="C36" s="404"/>
      <c r="D36" s="404"/>
      <c r="E36" s="404"/>
      <c r="F36" s="404"/>
      <c r="G36" s="404"/>
      <c r="H36" s="404"/>
      <c r="I36" s="404"/>
      <c r="J36" s="404"/>
      <c r="K36" s="404"/>
      <c r="L36" s="404"/>
      <c r="M36" s="404"/>
    </row>
    <row r="37" spans="1:13" ht="15.75">
      <c r="A37" s="171"/>
      <c r="B37" s="171"/>
      <c r="C37" s="28"/>
      <c r="D37" s="28"/>
      <c r="E37" s="28"/>
      <c r="F37" s="28"/>
      <c r="G37" s="28"/>
      <c r="H37" s="28"/>
      <c r="I37" s="28"/>
      <c r="J37" s="28"/>
      <c r="K37" s="28"/>
      <c r="L37" s="28"/>
      <c r="M37" s="28"/>
    </row>
    <row r="38" spans="1:13" ht="15.75" customHeight="1">
      <c r="A38" s="315" t="s">
        <v>267</v>
      </c>
      <c r="B38" s="315"/>
      <c r="C38" s="315"/>
      <c r="D38" s="315"/>
      <c r="E38" s="315"/>
      <c r="F38" s="315"/>
      <c r="G38" s="315"/>
      <c r="H38" s="315"/>
      <c r="I38" s="315"/>
      <c r="J38" s="315"/>
      <c r="K38" s="315"/>
      <c r="L38" s="315"/>
      <c r="M38" s="315"/>
    </row>
    <row r="39" spans="1:13" ht="20.25" customHeight="1">
      <c r="A39" s="147"/>
      <c r="B39" s="396"/>
      <c r="C39" s="397"/>
      <c r="D39" s="397"/>
      <c r="E39" s="397"/>
      <c r="F39" s="397"/>
      <c r="G39" s="397"/>
      <c r="H39" s="397"/>
      <c r="I39" s="397"/>
      <c r="J39" s="397"/>
      <c r="K39" s="397"/>
      <c r="L39" s="397"/>
      <c r="M39" s="397"/>
    </row>
    <row r="40" spans="1:13" ht="20.25" customHeight="1">
      <c r="A40" s="147"/>
      <c r="B40" s="397"/>
      <c r="C40" s="397"/>
      <c r="D40" s="397"/>
      <c r="E40" s="397"/>
      <c r="F40" s="397"/>
      <c r="G40" s="397"/>
      <c r="H40" s="397"/>
      <c r="I40" s="397"/>
      <c r="J40" s="397"/>
      <c r="K40" s="397"/>
      <c r="L40" s="397"/>
      <c r="M40" s="397"/>
    </row>
    <row r="41" spans="1:13" ht="20.25" customHeight="1">
      <c r="A41" s="147"/>
      <c r="B41" s="397"/>
      <c r="C41" s="397"/>
      <c r="D41" s="397"/>
      <c r="E41" s="397"/>
      <c r="F41" s="397"/>
      <c r="G41" s="397"/>
      <c r="H41" s="397"/>
      <c r="I41" s="397"/>
      <c r="J41" s="397"/>
      <c r="K41" s="397"/>
      <c r="L41" s="397"/>
      <c r="M41" s="397"/>
    </row>
    <row r="42" spans="1:13" ht="20.25" customHeight="1">
      <c r="A42" s="171"/>
      <c r="B42" s="397"/>
      <c r="C42" s="397"/>
      <c r="D42" s="397"/>
      <c r="E42" s="397"/>
      <c r="F42" s="397"/>
      <c r="G42" s="397"/>
      <c r="H42" s="397"/>
      <c r="I42" s="397"/>
      <c r="J42" s="397"/>
      <c r="K42" s="397"/>
      <c r="L42" s="397"/>
      <c r="M42" s="397"/>
    </row>
    <row r="43" spans="1:13" ht="20.25" customHeight="1">
      <c r="A43" s="171"/>
      <c r="B43" s="397"/>
      <c r="C43" s="397"/>
      <c r="D43" s="397"/>
      <c r="E43" s="397"/>
      <c r="F43" s="397"/>
      <c r="G43" s="397"/>
      <c r="H43" s="397"/>
      <c r="I43" s="397"/>
      <c r="J43" s="397"/>
      <c r="K43" s="397"/>
      <c r="L43" s="397"/>
      <c r="M43" s="397"/>
    </row>
    <row r="44" spans="1:13" ht="20.25" customHeight="1">
      <c r="A44" s="171"/>
      <c r="B44" s="397"/>
      <c r="C44" s="397"/>
      <c r="D44" s="397"/>
      <c r="E44" s="397"/>
      <c r="F44" s="397"/>
      <c r="G44" s="397"/>
      <c r="H44" s="397"/>
      <c r="I44" s="397"/>
      <c r="J44" s="397"/>
      <c r="K44" s="397"/>
      <c r="L44" s="397"/>
      <c r="M44" s="397"/>
    </row>
    <row r="45" spans="1:13" ht="20.25" customHeight="1">
      <c r="A45" s="171"/>
      <c r="B45" s="172"/>
      <c r="C45" s="172"/>
      <c r="D45" s="172"/>
      <c r="E45" s="172"/>
      <c r="F45" s="172"/>
      <c r="G45" s="172"/>
      <c r="H45" s="172"/>
      <c r="I45" s="172"/>
      <c r="J45" s="172"/>
      <c r="K45" s="172"/>
      <c r="L45" s="172"/>
      <c r="M45" s="172"/>
    </row>
    <row r="46" spans="1:13" ht="15.75" customHeight="1">
      <c r="A46" s="315" t="s">
        <v>268</v>
      </c>
      <c r="B46" s="315"/>
      <c r="C46" s="315"/>
      <c r="D46" s="315"/>
      <c r="E46" s="315"/>
      <c r="F46" s="315"/>
      <c r="G46" s="315"/>
      <c r="H46" s="315"/>
      <c r="I46" s="315"/>
      <c r="J46" s="315"/>
      <c r="K46" s="315"/>
      <c r="L46" s="315"/>
      <c r="M46" s="315"/>
    </row>
    <row r="47" spans="1:13" ht="20.25" customHeight="1">
      <c r="A47" s="171"/>
      <c r="B47" s="396"/>
      <c r="C47" s="397"/>
      <c r="D47" s="397"/>
      <c r="E47" s="397"/>
      <c r="F47" s="397"/>
      <c r="G47" s="397"/>
      <c r="H47" s="397"/>
      <c r="I47" s="397"/>
      <c r="J47" s="397"/>
      <c r="K47" s="397"/>
      <c r="L47" s="397"/>
      <c r="M47" s="397"/>
    </row>
    <row r="48" spans="1:13" ht="20.25" customHeight="1">
      <c r="A48" s="171"/>
      <c r="B48" s="397"/>
      <c r="C48" s="397"/>
      <c r="D48" s="397"/>
      <c r="E48" s="397"/>
      <c r="F48" s="397"/>
      <c r="G48" s="397"/>
      <c r="H48" s="397"/>
      <c r="I48" s="397"/>
      <c r="J48" s="397"/>
      <c r="K48" s="397"/>
      <c r="L48" s="397"/>
      <c r="M48" s="397"/>
    </row>
    <row r="49" spans="1:13" ht="20.25" customHeight="1">
      <c r="A49" s="171"/>
      <c r="B49" s="397"/>
      <c r="C49" s="397"/>
      <c r="D49" s="397"/>
      <c r="E49" s="397"/>
      <c r="F49" s="397"/>
      <c r="G49" s="397"/>
      <c r="H49" s="397"/>
      <c r="I49" s="397"/>
      <c r="J49" s="397"/>
      <c r="K49" s="397"/>
      <c r="L49" s="397"/>
      <c r="M49" s="397"/>
    </row>
    <row r="50" spans="1:13" ht="20.25" customHeight="1">
      <c r="A50" s="171"/>
      <c r="B50" s="397"/>
      <c r="C50" s="397"/>
      <c r="D50" s="397"/>
      <c r="E50" s="397"/>
      <c r="F50" s="397"/>
      <c r="G50" s="397"/>
      <c r="H50" s="397"/>
      <c r="I50" s="397"/>
      <c r="J50" s="397"/>
      <c r="K50" s="397"/>
      <c r="L50" s="397"/>
      <c r="M50" s="397"/>
    </row>
    <row r="51" spans="1:13" ht="20.25" customHeight="1">
      <c r="A51" s="171"/>
      <c r="B51" s="397"/>
      <c r="C51" s="397"/>
      <c r="D51" s="397"/>
      <c r="E51" s="397"/>
      <c r="F51" s="397"/>
      <c r="G51" s="397"/>
      <c r="H51" s="397"/>
      <c r="I51" s="397"/>
      <c r="J51" s="397"/>
      <c r="K51" s="397"/>
      <c r="L51" s="397"/>
      <c r="M51" s="397"/>
    </row>
    <row r="52" spans="1:13" ht="20.25" customHeight="1">
      <c r="A52" s="171"/>
      <c r="B52" s="397"/>
      <c r="C52" s="397"/>
      <c r="D52" s="397"/>
      <c r="E52" s="397"/>
      <c r="F52" s="397"/>
      <c r="G52" s="397"/>
      <c r="H52" s="397"/>
      <c r="I52" s="397"/>
      <c r="J52" s="397"/>
      <c r="K52" s="397"/>
      <c r="L52" s="397"/>
      <c r="M52" s="397"/>
    </row>
    <row r="53" spans="1:13" ht="20.25" customHeight="1">
      <c r="A53" s="171"/>
      <c r="B53" s="173"/>
      <c r="C53" s="173"/>
      <c r="D53" s="173"/>
      <c r="E53" s="173"/>
      <c r="F53" s="173"/>
      <c r="G53" s="173"/>
      <c r="H53" s="173"/>
      <c r="I53" s="173"/>
      <c r="J53" s="173"/>
      <c r="K53" s="173"/>
      <c r="L53" s="173"/>
      <c r="M53" s="173"/>
    </row>
    <row r="54" spans="1:13" ht="15.75" customHeight="1">
      <c r="A54" s="315" t="s">
        <v>269</v>
      </c>
      <c r="B54" s="315"/>
      <c r="C54" s="315"/>
      <c r="D54" s="315"/>
      <c r="E54" s="315"/>
      <c r="F54" s="315"/>
      <c r="G54" s="315"/>
      <c r="H54" s="315"/>
      <c r="I54" s="315"/>
      <c r="J54" s="315"/>
      <c r="K54" s="315"/>
      <c r="L54" s="315"/>
      <c r="M54" s="28"/>
    </row>
    <row r="55" spans="1:13" ht="15.75">
      <c r="A55" s="171"/>
      <c r="B55" s="171"/>
      <c r="C55" s="28"/>
      <c r="D55" s="28"/>
      <c r="E55" s="28"/>
      <c r="F55" s="28"/>
      <c r="G55" s="28"/>
      <c r="H55" s="28"/>
      <c r="I55" s="28"/>
      <c r="J55" s="28"/>
      <c r="K55" s="28"/>
      <c r="L55" s="28"/>
      <c r="M55" s="28"/>
    </row>
    <row r="56" spans="1:13" ht="14.25">
      <c r="A56" s="398" t="s">
        <v>270</v>
      </c>
      <c r="B56" s="347"/>
      <c r="C56" s="347"/>
      <c r="D56" s="347"/>
      <c r="E56" s="347"/>
      <c r="F56" s="347"/>
      <c r="G56" s="347"/>
      <c r="H56" s="347"/>
      <c r="I56" s="347"/>
      <c r="J56" s="347"/>
      <c r="K56" s="347"/>
      <c r="L56" s="347"/>
      <c r="M56" s="347"/>
    </row>
    <row r="57" spans="1:13" ht="14.25">
      <c r="A57" s="373" t="s">
        <v>271</v>
      </c>
      <c r="B57" s="373"/>
      <c r="C57" s="373"/>
      <c r="D57" s="373"/>
      <c r="E57" s="373"/>
      <c r="F57" s="373"/>
      <c r="G57" s="373"/>
      <c r="H57" s="373"/>
      <c r="I57" s="373"/>
      <c r="J57" s="373"/>
      <c r="K57" s="373"/>
      <c r="L57" s="373"/>
      <c r="M57" s="373"/>
    </row>
    <row r="58" spans="1:13" ht="40.5" customHeight="1">
      <c r="B58" s="374" t="s">
        <v>272</v>
      </c>
      <c r="C58" s="376"/>
      <c r="D58" s="374" t="s">
        <v>273</v>
      </c>
      <c r="E58" s="376"/>
      <c r="F58" s="399" t="s">
        <v>274</v>
      </c>
      <c r="G58" s="400"/>
      <c r="H58" s="401"/>
      <c r="I58" s="399" t="s">
        <v>275</v>
      </c>
      <c r="J58" s="400"/>
      <c r="K58" s="401"/>
      <c r="L58" s="402" t="s">
        <v>276</v>
      </c>
      <c r="M58" s="402"/>
    </row>
    <row r="59" spans="1:13" ht="21.75" customHeight="1">
      <c r="B59" s="381" t="s">
        <v>277</v>
      </c>
      <c r="C59" s="382"/>
      <c r="D59" s="354" t="s">
        <v>278</v>
      </c>
      <c r="E59" s="356"/>
      <c r="F59" s="387"/>
      <c r="G59" s="388"/>
      <c r="H59" s="389"/>
      <c r="I59" s="387"/>
      <c r="J59" s="388"/>
      <c r="K59" s="389"/>
      <c r="L59" s="390" t="str">
        <f>IF(I59="","",((I59-F59)/F59))</f>
        <v/>
      </c>
      <c r="M59" s="391"/>
    </row>
    <row r="60" spans="1:13" ht="21.75" customHeight="1">
      <c r="B60" s="383"/>
      <c r="C60" s="384"/>
      <c r="D60" s="354" t="s">
        <v>279</v>
      </c>
      <c r="E60" s="356"/>
      <c r="F60" s="387"/>
      <c r="G60" s="388"/>
      <c r="H60" s="389"/>
      <c r="I60" s="387"/>
      <c r="J60" s="388"/>
      <c r="K60" s="389"/>
      <c r="L60" s="390" t="str">
        <f t="shared" ref="L60:L64" si="0">IF(I60="","",((I60-F60)/F60))</f>
        <v/>
      </c>
      <c r="M60" s="391"/>
    </row>
    <row r="61" spans="1:13" ht="21.75" customHeight="1">
      <c r="B61" s="385"/>
      <c r="C61" s="386"/>
      <c r="D61" s="354" t="s">
        <v>280</v>
      </c>
      <c r="E61" s="356"/>
      <c r="F61" s="387"/>
      <c r="G61" s="388"/>
      <c r="H61" s="389"/>
      <c r="I61" s="387"/>
      <c r="J61" s="388"/>
      <c r="K61" s="389"/>
      <c r="L61" s="390" t="str">
        <f t="shared" si="0"/>
        <v/>
      </c>
      <c r="M61" s="391"/>
    </row>
    <row r="62" spans="1:13" ht="21.75" customHeight="1">
      <c r="B62" s="381" t="s">
        <v>281</v>
      </c>
      <c r="C62" s="382"/>
      <c r="D62" s="354" t="s">
        <v>278</v>
      </c>
      <c r="E62" s="356"/>
      <c r="F62" s="387"/>
      <c r="G62" s="388"/>
      <c r="H62" s="389"/>
      <c r="I62" s="387"/>
      <c r="J62" s="388"/>
      <c r="K62" s="389"/>
      <c r="L62" s="390" t="str">
        <f t="shared" si="0"/>
        <v/>
      </c>
      <c r="M62" s="391"/>
    </row>
    <row r="63" spans="1:13" ht="21.75" customHeight="1">
      <c r="B63" s="383"/>
      <c r="C63" s="384"/>
      <c r="D63" s="354" t="s">
        <v>279</v>
      </c>
      <c r="E63" s="356"/>
      <c r="F63" s="387"/>
      <c r="G63" s="388"/>
      <c r="H63" s="389"/>
      <c r="I63" s="387"/>
      <c r="J63" s="388"/>
      <c r="K63" s="389"/>
      <c r="L63" s="390" t="str">
        <f t="shared" si="0"/>
        <v/>
      </c>
      <c r="M63" s="391"/>
    </row>
    <row r="64" spans="1:13" ht="21.75" customHeight="1">
      <c r="B64" s="385"/>
      <c r="C64" s="386"/>
      <c r="D64" s="354" t="s">
        <v>280</v>
      </c>
      <c r="E64" s="356"/>
      <c r="F64" s="387"/>
      <c r="G64" s="388"/>
      <c r="H64" s="389"/>
      <c r="I64" s="387"/>
      <c r="J64" s="388"/>
      <c r="K64" s="389"/>
      <c r="L64" s="390" t="str">
        <f t="shared" si="0"/>
        <v/>
      </c>
      <c r="M64" s="391"/>
    </row>
    <row r="65" spans="1:13">
      <c r="A65" s="392" t="s">
        <v>282</v>
      </c>
      <c r="B65" s="392"/>
      <c r="C65" s="392"/>
      <c r="D65" s="392"/>
      <c r="E65" s="392"/>
      <c r="F65" s="392"/>
      <c r="G65" s="392"/>
      <c r="H65" s="392"/>
      <c r="I65" s="392"/>
      <c r="J65" s="392"/>
      <c r="K65" s="392"/>
      <c r="L65" s="392"/>
      <c r="M65" s="392"/>
    </row>
    <row r="66" spans="1:13">
      <c r="A66" s="392" t="s">
        <v>283</v>
      </c>
      <c r="B66" s="392"/>
      <c r="C66" s="392"/>
      <c r="D66" s="392"/>
      <c r="E66" s="392"/>
      <c r="F66" s="392"/>
      <c r="G66" s="392"/>
      <c r="H66" s="392"/>
      <c r="I66" s="392"/>
      <c r="J66" s="392"/>
      <c r="K66" s="392"/>
      <c r="L66" s="392"/>
      <c r="M66" s="392"/>
    </row>
    <row r="67" spans="1:13">
      <c r="A67" s="392" t="s">
        <v>284</v>
      </c>
      <c r="B67" s="392"/>
      <c r="C67" s="392"/>
      <c r="D67" s="392"/>
      <c r="E67" s="392"/>
      <c r="F67" s="392"/>
      <c r="G67" s="392"/>
      <c r="H67" s="392"/>
      <c r="I67" s="392"/>
      <c r="J67" s="392"/>
      <c r="K67" s="392"/>
      <c r="L67" s="392"/>
      <c r="M67" s="392"/>
    </row>
    <row r="68" spans="1:13" ht="15.75">
      <c r="A68" s="171"/>
      <c r="B68" s="171"/>
      <c r="C68" s="28"/>
      <c r="D68" s="28"/>
      <c r="E68" s="28"/>
      <c r="F68" s="28"/>
      <c r="G68" s="28"/>
      <c r="H68" s="28"/>
      <c r="I68" s="28"/>
      <c r="J68" s="28"/>
      <c r="K68" s="28"/>
      <c r="L68" s="28"/>
      <c r="M68" s="28"/>
    </row>
    <row r="69" spans="1:13" ht="14.25">
      <c r="A69" s="315" t="s">
        <v>285</v>
      </c>
      <c r="B69" s="315"/>
      <c r="C69" s="315"/>
      <c r="D69" s="315"/>
      <c r="E69" s="315"/>
      <c r="F69" s="315"/>
      <c r="G69" s="315"/>
      <c r="H69" s="315"/>
      <c r="I69" s="315"/>
      <c r="J69" s="315"/>
      <c r="K69" s="315"/>
      <c r="L69" s="315"/>
      <c r="M69" s="315"/>
    </row>
    <row r="70" spans="1:13" ht="14.25">
      <c r="A70" s="373" t="s">
        <v>156</v>
      </c>
      <c r="B70" s="373"/>
      <c r="C70" s="373"/>
      <c r="D70" s="373"/>
      <c r="E70" s="373"/>
      <c r="F70" s="373"/>
      <c r="G70" s="373"/>
      <c r="H70" s="373"/>
      <c r="I70" s="373"/>
      <c r="J70" s="373"/>
      <c r="K70" s="373"/>
      <c r="L70" s="373"/>
      <c r="M70" s="373"/>
    </row>
    <row r="71" spans="1:13" ht="48" customHeight="1">
      <c r="B71" s="374" t="s">
        <v>272</v>
      </c>
      <c r="C71" s="375"/>
      <c r="D71" s="375"/>
      <c r="E71" s="376"/>
      <c r="F71" s="393" t="s">
        <v>286</v>
      </c>
      <c r="G71" s="394"/>
      <c r="H71" s="395"/>
      <c r="I71" s="393" t="s">
        <v>287</v>
      </c>
      <c r="J71" s="394"/>
      <c r="K71" s="395"/>
      <c r="L71" s="374" t="s">
        <v>288</v>
      </c>
      <c r="M71" s="376"/>
    </row>
    <row r="72" spans="1:13" ht="21.75" customHeight="1">
      <c r="B72" s="354" t="s">
        <v>289</v>
      </c>
      <c r="C72" s="355"/>
      <c r="D72" s="355"/>
      <c r="E72" s="356"/>
      <c r="F72" s="174" t="s">
        <v>290</v>
      </c>
      <c r="G72" s="359"/>
      <c r="H72" s="360"/>
      <c r="I72" s="175" t="s">
        <v>291</v>
      </c>
      <c r="J72" s="359"/>
      <c r="K72" s="360"/>
      <c r="L72" s="377" t="str">
        <f>IF(J73="","",(J73-J72))</f>
        <v/>
      </c>
      <c r="M72" s="378"/>
    </row>
    <row r="73" spans="1:13" ht="21.75" customHeight="1">
      <c r="B73" s="354" t="s">
        <v>292</v>
      </c>
      <c r="C73" s="355"/>
      <c r="D73" s="355"/>
      <c r="E73" s="356"/>
      <c r="F73" s="174" t="s">
        <v>293</v>
      </c>
      <c r="G73" s="359"/>
      <c r="H73" s="360"/>
      <c r="I73" s="175" t="s">
        <v>294</v>
      </c>
      <c r="J73" s="359"/>
      <c r="K73" s="360"/>
      <c r="L73" s="379"/>
      <c r="M73" s="380"/>
    </row>
    <row r="74" spans="1:13">
      <c r="A74" s="372" t="s">
        <v>295</v>
      </c>
      <c r="B74" s="372"/>
      <c r="C74" s="372"/>
      <c r="D74" s="372"/>
      <c r="E74" s="372"/>
      <c r="F74" s="372"/>
      <c r="G74" s="372"/>
      <c r="H74" s="372"/>
      <c r="I74" s="372"/>
      <c r="J74" s="372"/>
      <c r="K74" s="372"/>
      <c r="L74" s="372"/>
      <c r="M74" s="372"/>
    </row>
    <row r="75" spans="1:13" ht="15.75">
      <c r="A75" s="171"/>
      <c r="B75" s="171"/>
      <c r="C75" s="28"/>
      <c r="D75" s="28"/>
      <c r="E75" s="28"/>
      <c r="F75" s="28"/>
      <c r="G75" s="28"/>
      <c r="H75" s="28"/>
      <c r="I75" s="28"/>
      <c r="J75" s="28"/>
      <c r="K75" s="28"/>
      <c r="L75" s="28"/>
      <c r="M75" s="28"/>
    </row>
    <row r="76" spans="1:13" ht="14.25">
      <c r="A76" s="315" t="s">
        <v>296</v>
      </c>
      <c r="B76" s="315"/>
      <c r="C76" s="315"/>
      <c r="D76" s="315"/>
      <c r="E76" s="315"/>
      <c r="F76" s="315"/>
      <c r="G76" s="315"/>
      <c r="H76" s="315"/>
      <c r="I76" s="315"/>
      <c r="J76" s="315"/>
      <c r="K76" s="315"/>
      <c r="L76" s="315"/>
      <c r="M76" s="315"/>
    </row>
    <row r="77" spans="1:13" ht="14.25">
      <c r="A77" s="373" t="s">
        <v>297</v>
      </c>
      <c r="B77" s="373"/>
      <c r="C77" s="373"/>
      <c r="D77" s="373"/>
      <c r="E77" s="373"/>
      <c r="F77" s="373"/>
      <c r="G77" s="373"/>
      <c r="H77" s="373"/>
      <c r="I77" s="373"/>
      <c r="J77" s="373"/>
      <c r="K77" s="373"/>
      <c r="L77" s="373"/>
      <c r="M77" s="373"/>
    </row>
    <row r="78" spans="1:13" ht="70.5" customHeight="1">
      <c r="B78" s="374" t="s">
        <v>115</v>
      </c>
      <c r="C78" s="375"/>
      <c r="D78" s="375"/>
      <c r="E78" s="376"/>
      <c r="F78" s="374" t="s">
        <v>286</v>
      </c>
      <c r="G78" s="375"/>
      <c r="H78" s="376"/>
      <c r="I78" s="374" t="s">
        <v>298</v>
      </c>
      <c r="J78" s="375"/>
      <c r="K78" s="376"/>
      <c r="L78" s="374" t="s">
        <v>299</v>
      </c>
      <c r="M78" s="376"/>
    </row>
    <row r="79" spans="1:13" ht="33.75" customHeight="1">
      <c r="B79" s="354" t="s">
        <v>300</v>
      </c>
      <c r="C79" s="355"/>
      <c r="D79" s="355"/>
      <c r="E79" s="356"/>
      <c r="F79" s="174" t="s">
        <v>290</v>
      </c>
      <c r="G79" s="359"/>
      <c r="H79" s="360"/>
      <c r="I79" s="175" t="s">
        <v>293</v>
      </c>
      <c r="J79" s="359"/>
      <c r="K79" s="360"/>
      <c r="L79" s="361" t="str">
        <f>IF(J79="","",(J79-G79))</f>
        <v/>
      </c>
      <c r="M79" s="360"/>
    </row>
    <row r="80" spans="1:13" ht="21.75" customHeight="1">
      <c r="B80" s="362" t="s">
        <v>301</v>
      </c>
      <c r="C80" s="363"/>
      <c r="D80" s="363"/>
      <c r="E80" s="364"/>
      <c r="F80" s="174" t="s">
        <v>302</v>
      </c>
      <c r="G80" s="370" t="s">
        <v>303</v>
      </c>
      <c r="H80" s="370"/>
      <c r="I80" s="370"/>
      <c r="J80" s="370"/>
      <c r="K80" s="370"/>
      <c r="L80" s="370"/>
      <c r="M80" s="371"/>
    </row>
    <row r="81" spans="1:13" ht="21.75" customHeight="1">
      <c r="B81" s="365"/>
      <c r="C81" s="318"/>
      <c r="D81" s="318"/>
      <c r="E81" s="366"/>
      <c r="F81" s="174" t="s">
        <v>302</v>
      </c>
      <c r="G81" s="370" t="s">
        <v>304</v>
      </c>
      <c r="H81" s="370"/>
      <c r="I81" s="370"/>
      <c r="J81" s="370"/>
      <c r="K81" s="370"/>
      <c r="L81" s="370"/>
      <c r="M81" s="371"/>
    </row>
    <row r="82" spans="1:13" ht="21.75" customHeight="1">
      <c r="B82" s="367"/>
      <c r="C82" s="368"/>
      <c r="D82" s="368"/>
      <c r="E82" s="369"/>
      <c r="F82" s="174" t="s">
        <v>302</v>
      </c>
      <c r="G82" s="370" t="s">
        <v>305</v>
      </c>
      <c r="H82" s="370"/>
      <c r="I82" s="370"/>
      <c r="J82" s="370"/>
      <c r="K82" s="370"/>
      <c r="L82" s="370"/>
      <c r="M82" s="371"/>
    </row>
    <row r="83" spans="1:13" ht="89.25" customHeight="1">
      <c r="A83" s="39"/>
      <c r="B83" s="354" t="s">
        <v>306</v>
      </c>
      <c r="C83" s="355"/>
      <c r="D83" s="355"/>
      <c r="E83" s="356"/>
      <c r="F83" s="354" t="s">
        <v>322</v>
      </c>
      <c r="G83" s="355"/>
      <c r="H83" s="355"/>
      <c r="I83" s="355"/>
      <c r="J83" s="355"/>
      <c r="K83" s="355"/>
      <c r="L83" s="355"/>
      <c r="M83" s="356"/>
    </row>
    <row r="84" spans="1:13">
      <c r="A84" s="357" t="s">
        <v>307</v>
      </c>
      <c r="B84" s="357"/>
      <c r="C84" s="357"/>
      <c r="D84" s="357"/>
      <c r="E84" s="357"/>
      <c r="F84" s="357"/>
      <c r="G84" s="357"/>
      <c r="H84" s="357"/>
      <c r="I84" s="357"/>
      <c r="J84" s="357"/>
      <c r="K84" s="357"/>
      <c r="L84" s="357"/>
      <c r="M84" s="357"/>
    </row>
    <row r="85" spans="1:13">
      <c r="A85" s="358" t="s">
        <v>308</v>
      </c>
      <c r="B85" s="358"/>
      <c r="C85" s="358"/>
      <c r="D85" s="358"/>
      <c r="E85" s="358"/>
      <c r="F85" s="358"/>
      <c r="G85" s="358"/>
      <c r="H85" s="358"/>
      <c r="I85" s="358"/>
      <c r="J85" s="358"/>
      <c r="K85" s="358"/>
      <c r="L85" s="358"/>
      <c r="M85" s="358"/>
    </row>
    <row r="86" spans="1:13">
      <c r="A86" s="39"/>
      <c r="B86" s="39"/>
      <c r="C86" s="39"/>
      <c r="D86" s="39"/>
      <c r="E86" s="39"/>
      <c r="F86" s="39"/>
      <c r="G86" s="39"/>
      <c r="H86" s="39"/>
      <c r="I86" s="39"/>
      <c r="J86" s="39"/>
      <c r="K86" s="39"/>
      <c r="L86" s="39"/>
      <c r="M86" s="39"/>
    </row>
    <row r="87" spans="1:13">
      <c r="A87" s="39"/>
      <c r="B87" s="39"/>
      <c r="C87" s="39"/>
      <c r="D87" s="39"/>
      <c r="E87" s="39"/>
      <c r="F87" s="39"/>
      <c r="G87" s="39"/>
      <c r="H87" s="39"/>
      <c r="I87" s="39"/>
      <c r="J87" s="39"/>
      <c r="K87" s="39"/>
      <c r="L87" s="39"/>
      <c r="M87" s="39"/>
    </row>
    <row r="88" spans="1:13">
      <c r="A88" s="39"/>
      <c r="B88" s="39"/>
      <c r="C88" s="39"/>
      <c r="D88" s="39"/>
      <c r="E88" s="39"/>
      <c r="F88" s="39"/>
      <c r="G88" s="39"/>
      <c r="H88" s="39"/>
      <c r="I88" s="39"/>
      <c r="J88" s="39"/>
      <c r="K88" s="39"/>
      <c r="L88" s="39"/>
      <c r="M88" s="39"/>
    </row>
  </sheetData>
  <mergeCells count="101">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B33:M33"/>
    <mergeCell ref="A35:M35"/>
    <mergeCell ref="B36:M36"/>
    <mergeCell ref="A38:M38"/>
    <mergeCell ref="B39:M44"/>
    <mergeCell ref="A46:M46"/>
    <mergeCell ref="A26:M26"/>
    <mergeCell ref="A27:M27"/>
    <mergeCell ref="A28:M28"/>
    <mergeCell ref="A29:M29"/>
    <mergeCell ref="A31:M31"/>
    <mergeCell ref="A32:M32"/>
    <mergeCell ref="I61:K61"/>
    <mergeCell ref="L61:M61"/>
    <mergeCell ref="B47:M52"/>
    <mergeCell ref="A54:L54"/>
    <mergeCell ref="A56:M56"/>
    <mergeCell ref="A57:M57"/>
    <mergeCell ref="B58:C58"/>
    <mergeCell ref="D58:E58"/>
    <mergeCell ref="F58:H58"/>
    <mergeCell ref="I58:K58"/>
    <mergeCell ref="L58:M58"/>
    <mergeCell ref="A65:M65"/>
    <mergeCell ref="A66:M66"/>
    <mergeCell ref="A67:M67"/>
    <mergeCell ref="A69:M69"/>
    <mergeCell ref="A70:M70"/>
    <mergeCell ref="B71:E71"/>
    <mergeCell ref="F71:H71"/>
    <mergeCell ref="I71:K71"/>
    <mergeCell ref="L71:M71"/>
    <mergeCell ref="B62:C64"/>
    <mergeCell ref="D62:E62"/>
    <mergeCell ref="F62:H62"/>
    <mergeCell ref="I62:K62"/>
    <mergeCell ref="L62:M62"/>
    <mergeCell ref="D63:E63"/>
    <mergeCell ref="F63:H63"/>
    <mergeCell ref="B59:C61"/>
    <mergeCell ref="D59:E59"/>
    <mergeCell ref="F59:H59"/>
    <mergeCell ref="I59:K59"/>
    <mergeCell ref="L59:M59"/>
    <mergeCell ref="D60:E60"/>
    <mergeCell ref="F60:H60"/>
    <mergeCell ref="I60:K60"/>
    <mergeCell ref="L60:M60"/>
    <mergeCell ref="D61:E61"/>
    <mergeCell ref="I63:K63"/>
    <mergeCell ref="L63:M63"/>
    <mergeCell ref="D64:E64"/>
    <mergeCell ref="F64:H64"/>
    <mergeCell ref="I64:K64"/>
    <mergeCell ref="L64:M64"/>
    <mergeCell ref="F61:H61"/>
    <mergeCell ref="A74:M74"/>
    <mergeCell ref="A76:M76"/>
    <mergeCell ref="A77:M77"/>
    <mergeCell ref="B78:E78"/>
    <mergeCell ref="F78:H78"/>
    <mergeCell ref="I78:K78"/>
    <mergeCell ref="L78:M78"/>
    <mergeCell ref="B72:E72"/>
    <mergeCell ref="G72:H72"/>
    <mergeCell ref="J72:K72"/>
    <mergeCell ref="L72:M73"/>
    <mergeCell ref="B73:E73"/>
    <mergeCell ref="G73:H73"/>
    <mergeCell ref="J73:K73"/>
    <mergeCell ref="B83:E83"/>
    <mergeCell ref="F83:M83"/>
    <mergeCell ref="A84:M84"/>
    <mergeCell ref="A85:M85"/>
    <mergeCell ref="B79:E79"/>
    <mergeCell ref="G79:H79"/>
    <mergeCell ref="J79:K79"/>
    <mergeCell ref="L79:M79"/>
    <mergeCell ref="B80:E82"/>
    <mergeCell ref="G80:M80"/>
    <mergeCell ref="G81:M81"/>
    <mergeCell ref="G82:M82"/>
  </mergeCells>
  <phoneticPr fontId="13"/>
  <conditionalFormatting sqref="H10:I12 H9">
    <cfRule type="containsBlanks" dxfId="11" priority="14" stopIfTrue="1">
      <formula>LEN(TRIM(H9))=0</formula>
    </cfRule>
  </conditionalFormatting>
  <conditionalFormatting sqref="B33:M33 B36:M36 B39:M44 B47:M52">
    <cfRule type="containsBlanks" dxfId="10" priority="13" stopIfTrue="1">
      <formula>LEN(TRIM(B33))=0</formula>
    </cfRule>
  </conditionalFormatting>
  <conditionalFormatting sqref="L59:L64">
    <cfRule type="containsBlanks" dxfId="9" priority="12" stopIfTrue="1">
      <formula>LEN(TRIM(L59))=0</formula>
    </cfRule>
  </conditionalFormatting>
  <conditionalFormatting sqref="J72 L72">
    <cfRule type="containsBlanks" dxfId="8" priority="11" stopIfTrue="1">
      <formula>LEN(TRIM(J72))=0</formula>
    </cfRule>
  </conditionalFormatting>
  <conditionalFormatting sqref="G72">
    <cfRule type="containsBlanks" dxfId="7" priority="10" stopIfTrue="1">
      <formula>LEN(TRIM(G72))=0</formula>
    </cfRule>
  </conditionalFormatting>
  <conditionalFormatting sqref="L79">
    <cfRule type="containsBlanks" dxfId="6" priority="9" stopIfTrue="1">
      <formula>LEN(TRIM(L79))=0</formula>
    </cfRule>
  </conditionalFormatting>
  <conditionalFormatting sqref="J73">
    <cfRule type="containsBlanks" dxfId="5" priority="8" stopIfTrue="1">
      <formula>LEN(TRIM(J73))=0</formula>
    </cfRule>
  </conditionalFormatting>
  <conditionalFormatting sqref="G73">
    <cfRule type="containsBlanks" dxfId="4" priority="7" stopIfTrue="1">
      <formula>LEN(TRIM(G73))=0</formula>
    </cfRule>
  </conditionalFormatting>
  <conditionalFormatting sqref="J79">
    <cfRule type="containsBlanks" dxfId="3" priority="6" stopIfTrue="1">
      <formula>LEN(TRIM(J79))=0</formula>
    </cfRule>
  </conditionalFormatting>
  <conditionalFormatting sqref="G79">
    <cfRule type="containsBlanks" dxfId="2" priority="5" stopIfTrue="1">
      <formula>LEN(TRIM(G79))=0</formula>
    </cfRule>
  </conditionalFormatting>
  <conditionalFormatting sqref="G80:G82">
    <cfRule type="containsBlanks" dxfId="1" priority="4" stopIfTrue="1">
      <formula>LEN(TRIM(G80))=0</formula>
    </cfRule>
  </conditionalFormatting>
  <conditionalFormatting sqref="F59:K64">
    <cfRule type="containsBlanks" dxfId="0" priority="2" stopIfTrue="1">
      <formula>LEN(TRIM(F59))=0</formula>
    </cfRule>
  </conditionalFormatting>
  <conditionalFormatting sqref="H10:M10">
    <cfRule type="expression" priority="1" stopIfTrue="1">
      <formula>$H$12&lt;&gt;""</formula>
    </cfRule>
  </conditionalFormatting>
  <dataValidations count="1">
    <dataValidation type="list" allowBlank="1" showInputMessage="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65616:F65618 JB65616:JB65618 SX65616:SX65618 ACT65616:ACT65618 AMP65616:AMP65618 AWL65616:AWL65618 BGH65616:BGH65618 BQD65616:BQD65618 BZZ65616:BZZ65618 CJV65616:CJV65618 CTR65616:CTR65618 DDN65616:DDN65618 DNJ65616:DNJ65618 DXF65616:DXF65618 EHB65616:EHB65618 EQX65616:EQX65618 FAT65616:FAT65618 FKP65616:FKP65618 FUL65616:FUL65618 GEH65616:GEH65618 GOD65616:GOD65618 GXZ65616:GXZ65618 HHV65616:HHV65618 HRR65616:HRR65618 IBN65616:IBN65618 ILJ65616:ILJ65618 IVF65616:IVF65618 JFB65616:JFB65618 JOX65616:JOX65618 JYT65616:JYT65618 KIP65616:KIP65618 KSL65616:KSL65618 LCH65616:LCH65618 LMD65616:LMD65618 LVZ65616:LVZ65618 MFV65616:MFV65618 MPR65616:MPR65618 MZN65616:MZN65618 NJJ65616:NJJ65618 NTF65616:NTF65618 ODB65616:ODB65618 OMX65616:OMX65618 OWT65616:OWT65618 PGP65616:PGP65618 PQL65616:PQL65618 QAH65616:QAH65618 QKD65616:QKD65618 QTZ65616:QTZ65618 RDV65616:RDV65618 RNR65616:RNR65618 RXN65616:RXN65618 SHJ65616:SHJ65618 SRF65616:SRF65618 TBB65616:TBB65618 TKX65616:TKX65618 TUT65616:TUT65618 UEP65616:UEP65618 UOL65616:UOL65618 UYH65616:UYH65618 VID65616:VID65618 VRZ65616:VRZ65618 WBV65616:WBV65618 WLR65616:WLR65618 WVN65616:WVN65618 F131152:F131154 JB131152:JB131154 SX131152:SX131154 ACT131152:ACT131154 AMP131152:AMP131154 AWL131152:AWL131154 BGH131152:BGH131154 BQD131152:BQD131154 BZZ131152:BZZ131154 CJV131152:CJV131154 CTR131152:CTR131154 DDN131152:DDN131154 DNJ131152:DNJ131154 DXF131152:DXF131154 EHB131152:EHB131154 EQX131152:EQX131154 FAT131152:FAT131154 FKP131152:FKP131154 FUL131152:FUL131154 GEH131152:GEH131154 GOD131152:GOD131154 GXZ131152:GXZ131154 HHV131152:HHV131154 HRR131152:HRR131154 IBN131152:IBN131154 ILJ131152:ILJ131154 IVF131152:IVF131154 JFB131152:JFB131154 JOX131152:JOX131154 JYT131152:JYT131154 KIP131152:KIP131154 KSL131152:KSL131154 LCH131152:LCH131154 LMD131152:LMD131154 LVZ131152:LVZ131154 MFV131152:MFV131154 MPR131152:MPR131154 MZN131152:MZN131154 NJJ131152:NJJ131154 NTF131152:NTF131154 ODB131152:ODB131154 OMX131152:OMX131154 OWT131152:OWT131154 PGP131152:PGP131154 PQL131152:PQL131154 QAH131152:QAH131154 QKD131152:QKD131154 QTZ131152:QTZ131154 RDV131152:RDV131154 RNR131152:RNR131154 RXN131152:RXN131154 SHJ131152:SHJ131154 SRF131152:SRF131154 TBB131152:TBB131154 TKX131152:TKX131154 TUT131152:TUT131154 UEP131152:UEP131154 UOL131152:UOL131154 UYH131152:UYH131154 VID131152:VID131154 VRZ131152:VRZ131154 WBV131152:WBV131154 WLR131152:WLR131154 WVN131152:WVN131154 F196688:F196690 JB196688:JB196690 SX196688:SX196690 ACT196688:ACT196690 AMP196688:AMP196690 AWL196688:AWL196690 BGH196688:BGH196690 BQD196688:BQD196690 BZZ196688:BZZ196690 CJV196688:CJV196690 CTR196688:CTR196690 DDN196688:DDN196690 DNJ196688:DNJ196690 DXF196688:DXF196690 EHB196688:EHB196690 EQX196688:EQX196690 FAT196688:FAT196690 FKP196688:FKP196690 FUL196688:FUL196690 GEH196688:GEH196690 GOD196688:GOD196690 GXZ196688:GXZ196690 HHV196688:HHV196690 HRR196688:HRR196690 IBN196688:IBN196690 ILJ196688:ILJ196690 IVF196688:IVF196690 JFB196688:JFB196690 JOX196688:JOX196690 JYT196688:JYT196690 KIP196688:KIP196690 KSL196688:KSL196690 LCH196688:LCH196690 LMD196688:LMD196690 LVZ196688:LVZ196690 MFV196688:MFV196690 MPR196688:MPR196690 MZN196688:MZN196690 NJJ196688:NJJ196690 NTF196688:NTF196690 ODB196688:ODB196690 OMX196688:OMX196690 OWT196688:OWT196690 PGP196688:PGP196690 PQL196688:PQL196690 QAH196688:QAH196690 QKD196688:QKD196690 QTZ196688:QTZ196690 RDV196688:RDV196690 RNR196688:RNR196690 RXN196688:RXN196690 SHJ196688:SHJ196690 SRF196688:SRF196690 TBB196688:TBB196690 TKX196688:TKX196690 TUT196688:TUT196690 UEP196688:UEP196690 UOL196688:UOL196690 UYH196688:UYH196690 VID196688:VID196690 VRZ196688:VRZ196690 WBV196688:WBV196690 WLR196688:WLR196690 WVN196688:WVN196690 F262224:F262226 JB262224:JB262226 SX262224:SX262226 ACT262224:ACT262226 AMP262224:AMP262226 AWL262224:AWL262226 BGH262224:BGH262226 BQD262224:BQD262226 BZZ262224:BZZ262226 CJV262224:CJV262226 CTR262224:CTR262226 DDN262224:DDN262226 DNJ262224:DNJ262226 DXF262224:DXF262226 EHB262224:EHB262226 EQX262224:EQX262226 FAT262224:FAT262226 FKP262224:FKP262226 FUL262224:FUL262226 GEH262224:GEH262226 GOD262224:GOD262226 GXZ262224:GXZ262226 HHV262224:HHV262226 HRR262224:HRR262226 IBN262224:IBN262226 ILJ262224:ILJ262226 IVF262224:IVF262226 JFB262224:JFB262226 JOX262224:JOX262226 JYT262224:JYT262226 KIP262224:KIP262226 KSL262224:KSL262226 LCH262224:LCH262226 LMD262224:LMD262226 LVZ262224:LVZ262226 MFV262224:MFV262226 MPR262224:MPR262226 MZN262224:MZN262226 NJJ262224:NJJ262226 NTF262224:NTF262226 ODB262224:ODB262226 OMX262224:OMX262226 OWT262224:OWT262226 PGP262224:PGP262226 PQL262224:PQL262226 QAH262224:QAH262226 QKD262224:QKD262226 QTZ262224:QTZ262226 RDV262224:RDV262226 RNR262224:RNR262226 RXN262224:RXN262226 SHJ262224:SHJ262226 SRF262224:SRF262226 TBB262224:TBB262226 TKX262224:TKX262226 TUT262224:TUT262226 UEP262224:UEP262226 UOL262224:UOL262226 UYH262224:UYH262226 VID262224:VID262226 VRZ262224:VRZ262226 WBV262224:WBV262226 WLR262224:WLR262226 WVN262224:WVN262226 F327760:F327762 JB327760:JB327762 SX327760:SX327762 ACT327760:ACT327762 AMP327760:AMP327762 AWL327760:AWL327762 BGH327760:BGH327762 BQD327760:BQD327762 BZZ327760:BZZ327762 CJV327760:CJV327762 CTR327760:CTR327762 DDN327760:DDN327762 DNJ327760:DNJ327762 DXF327760:DXF327762 EHB327760:EHB327762 EQX327760:EQX327762 FAT327760:FAT327762 FKP327760:FKP327762 FUL327760:FUL327762 GEH327760:GEH327762 GOD327760:GOD327762 GXZ327760:GXZ327762 HHV327760:HHV327762 HRR327760:HRR327762 IBN327760:IBN327762 ILJ327760:ILJ327762 IVF327760:IVF327762 JFB327760:JFB327762 JOX327760:JOX327762 JYT327760:JYT327762 KIP327760:KIP327762 KSL327760:KSL327762 LCH327760:LCH327762 LMD327760:LMD327762 LVZ327760:LVZ327762 MFV327760:MFV327762 MPR327760:MPR327762 MZN327760:MZN327762 NJJ327760:NJJ327762 NTF327760:NTF327762 ODB327760:ODB327762 OMX327760:OMX327762 OWT327760:OWT327762 PGP327760:PGP327762 PQL327760:PQL327762 QAH327760:QAH327762 QKD327760:QKD327762 QTZ327760:QTZ327762 RDV327760:RDV327762 RNR327760:RNR327762 RXN327760:RXN327762 SHJ327760:SHJ327762 SRF327760:SRF327762 TBB327760:TBB327762 TKX327760:TKX327762 TUT327760:TUT327762 UEP327760:UEP327762 UOL327760:UOL327762 UYH327760:UYH327762 VID327760:VID327762 VRZ327760:VRZ327762 WBV327760:WBV327762 WLR327760:WLR327762 WVN327760:WVN327762 F393296:F393298 JB393296:JB393298 SX393296:SX393298 ACT393296:ACT393298 AMP393296:AMP393298 AWL393296:AWL393298 BGH393296:BGH393298 BQD393296:BQD393298 BZZ393296:BZZ393298 CJV393296:CJV393298 CTR393296:CTR393298 DDN393296:DDN393298 DNJ393296:DNJ393298 DXF393296:DXF393298 EHB393296:EHB393298 EQX393296:EQX393298 FAT393296:FAT393298 FKP393296:FKP393298 FUL393296:FUL393298 GEH393296:GEH393298 GOD393296:GOD393298 GXZ393296:GXZ393298 HHV393296:HHV393298 HRR393296:HRR393298 IBN393296:IBN393298 ILJ393296:ILJ393298 IVF393296:IVF393298 JFB393296:JFB393298 JOX393296:JOX393298 JYT393296:JYT393298 KIP393296:KIP393298 KSL393296:KSL393298 LCH393296:LCH393298 LMD393296:LMD393298 LVZ393296:LVZ393298 MFV393296:MFV393298 MPR393296:MPR393298 MZN393296:MZN393298 NJJ393296:NJJ393298 NTF393296:NTF393298 ODB393296:ODB393298 OMX393296:OMX393298 OWT393296:OWT393298 PGP393296:PGP393298 PQL393296:PQL393298 QAH393296:QAH393298 QKD393296:QKD393298 QTZ393296:QTZ393298 RDV393296:RDV393298 RNR393296:RNR393298 RXN393296:RXN393298 SHJ393296:SHJ393298 SRF393296:SRF393298 TBB393296:TBB393298 TKX393296:TKX393298 TUT393296:TUT393298 UEP393296:UEP393298 UOL393296:UOL393298 UYH393296:UYH393298 VID393296:VID393298 VRZ393296:VRZ393298 WBV393296:WBV393298 WLR393296:WLR393298 WVN393296:WVN393298 F458832:F458834 JB458832:JB458834 SX458832:SX458834 ACT458832:ACT458834 AMP458832:AMP458834 AWL458832:AWL458834 BGH458832:BGH458834 BQD458832:BQD458834 BZZ458832:BZZ458834 CJV458832:CJV458834 CTR458832:CTR458834 DDN458832:DDN458834 DNJ458832:DNJ458834 DXF458832:DXF458834 EHB458832:EHB458834 EQX458832:EQX458834 FAT458832:FAT458834 FKP458832:FKP458834 FUL458832:FUL458834 GEH458832:GEH458834 GOD458832:GOD458834 GXZ458832:GXZ458834 HHV458832:HHV458834 HRR458832:HRR458834 IBN458832:IBN458834 ILJ458832:ILJ458834 IVF458832:IVF458834 JFB458832:JFB458834 JOX458832:JOX458834 JYT458832:JYT458834 KIP458832:KIP458834 KSL458832:KSL458834 LCH458832:LCH458834 LMD458832:LMD458834 LVZ458832:LVZ458834 MFV458832:MFV458834 MPR458832:MPR458834 MZN458832:MZN458834 NJJ458832:NJJ458834 NTF458832:NTF458834 ODB458832:ODB458834 OMX458832:OMX458834 OWT458832:OWT458834 PGP458832:PGP458834 PQL458832:PQL458834 QAH458832:QAH458834 QKD458832:QKD458834 QTZ458832:QTZ458834 RDV458832:RDV458834 RNR458832:RNR458834 RXN458832:RXN458834 SHJ458832:SHJ458834 SRF458832:SRF458834 TBB458832:TBB458834 TKX458832:TKX458834 TUT458832:TUT458834 UEP458832:UEP458834 UOL458832:UOL458834 UYH458832:UYH458834 VID458832:VID458834 VRZ458832:VRZ458834 WBV458832:WBV458834 WLR458832:WLR458834 WVN458832:WVN458834 F524368:F524370 JB524368:JB524370 SX524368:SX524370 ACT524368:ACT524370 AMP524368:AMP524370 AWL524368:AWL524370 BGH524368:BGH524370 BQD524368:BQD524370 BZZ524368:BZZ524370 CJV524368:CJV524370 CTR524368:CTR524370 DDN524368:DDN524370 DNJ524368:DNJ524370 DXF524368:DXF524370 EHB524368:EHB524370 EQX524368:EQX524370 FAT524368:FAT524370 FKP524368:FKP524370 FUL524368:FUL524370 GEH524368:GEH524370 GOD524368:GOD524370 GXZ524368:GXZ524370 HHV524368:HHV524370 HRR524368:HRR524370 IBN524368:IBN524370 ILJ524368:ILJ524370 IVF524368:IVF524370 JFB524368:JFB524370 JOX524368:JOX524370 JYT524368:JYT524370 KIP524368:KIP524370 KSL524368:KSL524370 LCH524368:LCH524370 LMD524368:LMD524370 LVZ524368:LVZ524370 MFV524368:MFV524370 MPR524368:MPR524370 MZN524368:MZN524370 NJJ524368:NJJ524370 NTF524368:NTF524370 ODB524368:ODB524370 OMX524368:OMX524370 OWT524368:OWT524370 PGP524368:PGP524370 PQL524368:PQL524370 QAH524368:QAH524370 QKD524368:QKD524370 QTZ524368:QTZ524370 RDV524368:RDV524370 RNR524368:RNR524370 RXN524368:RXN524370 SHJ524368:SHJ524370 SRF524368:SRF524370 TBB524368:TBB524370 TKX524368:TKX524370 TUT524368:TUT524370 UEP524368:UEP524370 UOL524368:UOL524370 UYH524368:UYH524370 VID524368:VID524370 VRZ524368:VRZ524370 WBV524368:WBV524370 WLR524368:WLR524370 WVN524368:WVN524370 F589904:F589906 JB589904:JB589906 SX589904:SX589906 ACT589904:ACT589906 AMP589904:AMP589906 AWL589904:AWL589906 BGH589904:BGH589906 BQD589904:BQD589906 BZZ589904:BZZ589906 CJV589904:CJV589906 CTR589904:CTR589906 DDN589904:DDN589906 DNJ589904:DNJ589906 DXF589904:DXF589906 EHB589904:EHB589906 EQX589904:EQX589906 FAT589904:FAT589906 FKP589904:FKP589906 FUL589904:FUL589906 GEH589904:GEH589906 GOD589904:GOD589906 GXZ589904:GXZ589906 HHV589904:HHV589906 HRR589904:HRR589906 IBN589904:IBN589906 ILJ589904:ILJ589906 IVF589904:IVF589906 JFB589904:JFB589906 JOX589904:JOX589906 JYT589904:JYT589906 KIP589904:KIP589906 KSL589904:KSL589906 LCH589904:LCH589906 LMD589904:LMD589906 LVZ589904:LVZ589906 MFV589904:MFV589906 MPR589904:MPR589906 MZN589904:MZN589906 NJJ589904:NJJ589906 NTF589904:NTF589906 ODB589904:ODB589906 OMX589904:OMX589906 OWT589904:OWT589906 PGP589904:PGP589906 PQL589904:PQL589906 QAH589904:QAH589906 QKD589904:QKD589906 QTZ589904:QTZ589906 RDV589904:RDV589906 RNR589904:RNR589906 RXN589904:RXN589906 SHJ589904:SHJ589906 SRF589904:SRF589906 TBB589904:TBB589906 TKX589904:TKX589906 TUT589904:TUT589906 UEP589904:UEP589906 UOL589904:UOL589906 UYH589904:UYH589906 VID589904:VID589906 VRZ589904:VRZ589906 WBV589904:WBV589906 WLR589904:WLR589906 WVN589904:WVN589906 F655440:F655442 JB655440:JB655442 SX655440:SX655442 ACT655440:ACT655442 AMP655440:AMP655442 AWL655440:AWL655442 BGH655440:BGH655442 BQD655440:BQD655442 BZZ655440:BZZ655442 CJV655440:CJV655442 CTR655440:CTR655442 DDN655440:DDN655442 DNJ655440:DNJ655442 DXF655440:DXF655442 EHB655440:EHB655442 EQX655440:EQX655442 FAT655440:FAT655442 FKP655440:FKP655442 FUL655440:FUL655442 GEH655440:GEH655442 GOD655440:GOD655442 GXZ655440:GXZ655442 HHV655440:HHV655442 HRR655440:HRR655442 IBN655440:IBN655442 ILJ655440:ILJ655442 IVF655440:IVF655442 JFB655440:JFB655442 JOX655440:JOX655442 JYT655440:JYT655442 KIP655440:KIP655442 KSL655440:KSL655442 LCH655440:LCH655442 LMD655440:LMD655442 LVZ655440:LVZ655442 MFV655440:MFV655442 MPR655440:MPR655442 MZN655440:MZN655442 NJJ655440:NJJ655442 NTF655440:NTF655442 ODB655440:ODB655442 OMX655440:OMX655442 OWT655440:OWT655442 PGP655440:PGP655442 PQL655440:PQL655442 QAH655440:QAH655442 QKD655440:QKD655442 QTZ655440:QTZ655442 RDV655440:RDV655442 RNR655440:RNR655442 RXN655440:RXN655442 SHJ655440:SHJ655442 SRF655440:SRF655442 TBB655440:TBB655442 TKX655440:TKX655442 TUT655440:TUT655442 UEP655440:UEP655442 UOL655440:UOL655442 UYH655440:UYH655442 VID655440:VID655442 VRZ655440:VRZ655442 WBV655440:WBV655442 WLR655440:WLR655442 WVN655440:WVN655442 F720976:F720978 JB720976:JB720978 SX720976:SX720978 ACT720976:ACT720978 AMP720976:AMP720978 AWL720976:AWL720978 BGH720976:BGH720978 BQD720976:BQD720978 BZZ720976:BZZ720978 CJV720976:CJV720978 CTR720976:CTR720978 DDN720976:DDN720978 DNJ720976:DNJ720978 DXF720976:DXF720978 EHB720976:EHB720978 EQX720976:EQX720978 FAT720976:FAT720978 FKP720976:FKP720978 FUL720976:FUL720978 GEH720976:GEH720978 GOD720976:GOD720978 GXZ720976:GXZ720978 HHV720976:HHV720978 HRR720976:HRR720978 IBN720976:IBN720978 ILJ720976:ILJ720978 IVF720976:IVF720978 JFB720976:JFB720978 JOX720976:JOX720978 JYT720976:JYT720978 KIP720976:KIP720978 KSL720976:KSL720978 LCH720976:LCH720978 LMD720976:LMD720978 LVZ720976:LVZ720978 MFV720976:MFV720978 MPR720976:MPR720978 MZN720976:MZN720978 NJJ720976:NJJ720978 NTF720976:NTF720978 ODB720976:ODB720978 OMX720976:OMX720978 OWT720976:OWT720978 PGP720976:PGP720978 PQL720976:PQL720978 QAH720976:QAH720978 QKD720976:QKD720978 QTZ720976:QTZ720978 RDV720976:RDV720978 RNR720976:RNR720978 RXN720976:RXN720978 SHJ720976:SHJ720978 SRF720976:SRF720978 TBB720976:TBB720978 TKX720976:TKX720978 TUT720976:TUT720978 UEP720976:UEP720978 UOL720976:UOL720978 UYH720976:UYH720978 VID720976:VID720978 VRZ720976:VRZ720978 WBV720976:WBV720978 WLR720976:WLR720978 WVN720976:WVN720978 F786512:F786514 JB786512:JB786514 SX786512:SX786514 ACT786512:ACT786514 AMP786512:AMP786514 AWL786512:AWL786514 BGH786512:BGH786514 BQD786512:BQD786514 BZZ786512:BZZ786514 CJV786512:CJV786514 CTR786512:CTR786514 DDN786512:DDN786514 DNJ786512:DNJ786514 DXF786512:DXF786514 EHB786512:EHB786514 EQX786512:EQX786514 FAT786512:FAT786514 FKP786512:FKP786514 FUL786512:FUL786514 GEH786512:GEH786514 GOD786512:GOD786514 GXZ786512:GXZ786514 HHV786512:HHV786514 HRR786512:HRR786514 IBN786512:IBN786514 ILJ786512:ILJ786514 IVF786512:IVF786514 JFB786512:JFB786514 JOX786512:JOX786514 JYT786512:JYT786514 KIP786512:KIP786514 KSL786512:KSL786514 LCH786512:LCH786514 LMD786512:LMD786514 LVZ786512:LVZ786514 MFV786512:MFV786514 MPR786512:MPR786514 MZN786512:MZN786514 NJJ786512:NJJ786514 NTF786512:NTF786514 ODB786512:ODB786514 OMX786512:OMX786514 OWT786512:OWT786514 PGP786512:PGP786514 PQL786512:PQL786514 QAH786512:QAH786514 QKD786512:QKD786514 QTZ786512:QTZ786514 RDV786512:RDV786514 RNR786512:RNR786514 RXN786512:RXN786514 SHJ786512:SHJ786514 SRF786512:SRF786514 TBB786512:TBB786514 TKX786512:TKX786514 TUT786512:TUT786514 UEP786512:UEP786514 UOL786512:UOL786514 UYH786512:UYH786514 VID786512:VID786514 VRZ786512:VRZ786514 WBV786512:WBV786514 WLR786512:WLR786514 WVN786512:WVN786514 F852048:F852050 JB852048:JB852050 SX852048:SX852050 ACT852048:ACT852050 AMP852048:AMP852050 AWL852048:AWL852050 BGH852048:BGH852050 BQD852048:BQD852050 BZZ852048:BZZ852050 CJV852048:CJV852050 CTR852048:CTR852050 DDN852048:DDN852050 DNJ852048:DNJ852050 DXF852048:DXF852050 EHB852048:EHB852050 EQX852048:EQX852050 FAT852048:FAT852050 FKP852048:FKP852050 FUL852048:FUL852050 GEH852048:GEH852050 GOD852048:GOD852050 GXZ852048:GXZ852050 HHV852048:HHV852050 HRR852048:HRR852050 IBN852048:IBN852050 ILJ852048:ILJ852050 IVF852048:IVF852050 JFB852048:JFB852050 JOX852048:JOX852050 JYT852048:JYT852050 KIP852048:KIP852050 KSL852048:KSL852050 LCH852048:LCH852050 LMD852048:LMD852050 LVZ852048:LVZ852050 MFV852048:MFV852050 MPR852048:MPR852050 MZN852048:MZN852050 NJJ852048:NJJ852050 NTF852048:NTF852050 ODB852048:ODB852050 OMX852048:OMX852050 OWT852048:OWT852050 PGP852048:PGP852050 PQL852048:PQL852050 QAH852048:QAH852050 QKD852048:QKD852050 QTZ852048:QTZ852050 RDV852048:RDV852050 RNR852048:RNR852050 RXN852048:RXN852050 SHJ852048:SHJ852050 SRF852048:SRF852050 TBB852048:TBB852050 TKX852048:TKX852050 TUT852048:TUT852050 UEP852048:UEP852050 UOL852048:UOL852050 UYH852048:UYH852050 VID852048:VID852050 VRZ852048:VRZ852050 WBV852048:WBV852050 WLR852048:WLR852050 WVN852048:WVN852050 F917584:F917586 JB917584:JB917586 SX917584:SX917586 ACT917584:ACT917586 AMP917584:AMP917586 AWL917584:AWL917586 BGH917584:BGH917586 BQD917584:BQD917586 BZZ917584:BZZ917586 CJV917584:CJV917586 CTR917584:CTR917586 DDN917584:DDN917586 DNJ917584:DNJ917586 DXF917584:DXF917586 EHB917584:EHB917586 EQX917584:EQX917586 FAT917584:FAT917586 FKP917584:FKP917586 FUL917584:FUL917586 GEH917584:GEH917586 GOD917584:GOD917586 GXZ917584:GXZ917586 HHV917584:HHV917586 HRR917584:HRR917586 IBN917584:IBN917586 ILJ917584:ILJ917586 IVF917584:IVF917586 JFB917584:JFB917586 JOX917584:JOX917586 JYT917584:JYT917586 KIP917584:KIP917586 KSL917584:KSL917586 LCH917584:LCH917586 LMD917584:LMD917586 LVZ917584:LVZ917586 MFV917584:MFV917586 MPR917584:MPR917586 MZN917584:MZN917586 NJJ917584:NJJ917586 NTF917584:NTF917586 ODB917584:ODB917586 OMX917584:OMX917586 OWT917584:OWT917586 PGP917584:PGP917586 PQL917584:PQL917586 QAH917584:QAH917586 QKD917584:QKD917586 QTZ917584:QTZ917586 RDV917584:RDV917586 RNR917584:RNR917586 RXN917584:RXN917586 SHJ917584:SHJ917586 SRF917584:SRF917586 TBB917584:TBB917586 TKX917584:TKX917586 TUT917584:TUT917586 UEP917584:UEP917586 UOL917584:UOL917586 UYH917584:UYH917586 VID917584:VID917586 VRZ917584:VRZ917586 WBV917584:WBV917586 WLR917584:WLR917586 WVN917584:WVN917586 F983120:F983122 JB983120:JB983122 SX983120:SX983122 ACT983120:ACT983122 AMP983120:AMP983122 AWL983120:AWL983122 BGH983120:BGH983122 BQD983120:BQD983122 BZZ983120:BZZ983122 CJV983120:CJV983122 CTR983120:CTR983122 DDN983120:DDN983122 DNJ983120:DNJ983122 DXF983120:DXF983122 EHB983120:EHB983122 EQX983120:EQX983122 FAT983120:FAT983122 FKP983120:FKP983122 FUL983120:FUL983122 GEH983120:GEH983122 GOD983120:GOD983122 GXZ983120:GXZ983122 HHV983120:HHV983122 HRR983120:HRR983122 IBN983120:IBN983122 ILJ983120:ILJ983122 IVF983120:IVF983122 JFB983120:JFB983122 JOX983120:JOX983122 JYT983120:JYT983122 KIP983120:KIP983122 KSL983120:KSL983122 LCH983120:LCH983122 LMD983120:LMD983122 LVZ983120:LVZ983122 MFV983120:MFV983122 MPR983120:MPR983122 MZN983120:MZN983122 NJJ983120:NJJ983122 NTF983120:NTF983122 ODB983120:ODB983122 OMX983120:OMX983122 OWT983120:OWT983122 PGP983120:PGP983122 PQL983120:PQL983122 QAH983120:QAH983122 QKD983120:QKD983122 QTZ983120:QTZ983122 RDV983120:RDV983122 RNR983120:RNR983122 RXN983120:RXN983122 SHJ983120:SHJ983122 SRF983120:SRF983122 TBB983120:TBB983122 TKX983120:TKX983122 TUT983120:TUT983122 UEP983120:UEP983122 UOL983120:UOL983122 UYH983120:UYH983122 VID983120:VID983122 VRZ983120:VRZ983122 WBV983120:WBV983122 WLR983120:WLR983122 WVN983120:WVN983122"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5"/>
  <sheetData>
    <row r="1" spans="1:13" ht="14.25">
      <c r="A1" s="176" t="s">
        <v>312</v>
      </c>
    </row>
    <row r="3" spans="1:13" ht="45" customHeight="1">
      <c r="A3" s="407" t="s">
        <v>313</v>
      </c>
      <c r="B3" s="407"/>
      <c r="C3" s="407"/>
      <c r="D3" s="407"/>
      <c r="E3" s="407"/>
      <c r="F3" s="407"/>
      <c r="G3" s="407"/>
      <c r="H3" s="407"/>
      <c r="I3" s="407"/>
      <c r="J3" s="407"/>
      <c r="K3" s="407"/>
      <c r="L3" s="407"/>
      <c r="M3" s="407"/>
    </row>
    <row r="5" spans="1:13">
      <c r="A5" s="39" t="s">
        <v>314</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5"/>
  <cols>
    <col min="1" max="16384" width="9" style="39"/>
  </cols>
  <sheetData>
    <row r="1" spans="1:13" ht="14.25">
      <c r="A1" s="176" t="s">
        <v>309</v>
      </c>
    </row>
    <row r="2" spans="1:13" ht="141.75" customHeight="1">
      <c r="A2" s="408" t="s">
        <v>310</v>
      </c>
      <c r="B2" s="408"/>
      <c r="C2" s="408"/>
      <c r="D2" s="408"/>
      <c r="E2" s="408"/>
      <c r="F2" s="408"/>
      <c r="G2" s="408"/>
      <c r="H2" s="408"/>
      <c r="I2" s="408"/>
      <c r="J2" s="408"/>
      <c r="K2" s="408"/>
      <c r="L2" s="408"/>
      <c r="M2" s="408"/>
    </row>
    <row r="4" spans="1:13">
      <c r="A4" s="39" t="s">
        <v>311</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E22" sqref="E22"/>
    </sheetView>
  </sheetViews>
  <sheetFormatPr defaultColWidth="4.625" defaultRowHeight="11.25"/>
  <cols>
    <col min="1" max="1" width="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10"/>
      <c r="C1" s="211"/>
      <c r="D1" s="211"/>
      <c r="E1" s="211"/>
      <c r="F1" s="211"/>
      <c r="G1" s="211"/>
      <c r="H1" s="211"/>
      <c r="L1" s="8"/>
    </row>
    <row r="2" spans="1:12" ht="42.75" customHeight="1">
      <c r="A2" s="212" t="s">
        <v>17</v>
      </c>
      <c r="B2" s="212"/>
      <c r="C2" s="213"/>
      <c r="D2" s="213"/>
      <c r="E2" s="213"/>
      <c r="F2" s="213"/>
      <c r="G2" s="213"/>
      <c r="H2" s="213"/>
      <c r="L2" s="8"/>
    </row>
    <row r="3" spans="1:12" ht="19.5" customHeight="1">
      <c r="A3" s="9"/>
      <c r="B3" s="10"/>
      <c r="C3" s="11"/>
      <c r="D3" s="11"/>
      <c r="E3" s="10"/>
      <c r="F3" s="10"/>
      <c r="G3" s="12" t="s">
        <v>30</v>
      </c>
      <c r="H3" s="181"/>
    </row>
    <row r="4" spans="1:12" ht="19.5" customHeight="1">
      <c r="A4" s="9"/>
      <c r="B4" s="10"/>
      <c r="C4" s="11"/>
      <c r="D4" s="11"/>
      <c r="E4" s="10"/>
      <c r="F4" s="10"/>
      <c r="G4" s="13" t="s">
        <v>29</v>
      </c>
      <c r="H4" s="182"/>
    </row>
    <row r="5" spans="1:12" ht="18" customHeight="1">
      <c r="A5" s="9"/>
      <c r="B5" s="10"/>
      <c r="C5" s="11"/>
      <c r="D5" s="14"/>
      <c r="E5" s="10"/>
      <c r="F5" s="10"/>
      <c r="G5" s="214" t="s">
        <v>326</v>
      </c>
      <c r="H5" s="215"/>
    </row>
    <row r="6" spans="1:12" ht="19.149999999999999" customHeight="1">
      <c r="A6" s="9"/>
      <c r="B6" s="10"/>
      <c r="C6" s="11"/>
      <c r="D6" s="11"/>
      <c r="E6" s="10"/>
      <c r="F6" s="10"/>
      <c r="G6" s="12" t="s">
        <v>28</v>
      </c>
      <c r="H6" s="186"/>
    </row>
    <row r="7" spans="1:12" ht="19.149999999999999" customHeight="1">
      <c r="A7" s="9"/>
      <c r="B7" s="10"/>
      <c r="C7" s="11"/>
      <c r="D7" s="11"/>
      <c r="E7" s="10"/>
      <c r="F7" s="10"/>
      <c r="G7" s="216" t="s">
        <v>4</v>
      </c>
      <c r="H7" s="216"/>
    </row>
    <row r="8" spans="1:12" ht="19.149999999999999" customHeight="1">
      <c r="A8" s="9"/>
      <c r="B8" s="10"/>
      <c r="C8" s="11"/>
      <c r="D8" s="11"/>
      <c r="E8" s="10"/>
      <c r="F8" s="10"/>
      <c r="G8" s="12" t="s">
        <v>316</v>
      </c>
      <c r="H8" s="184"/>
    </row>
    <row r="9" spans="1:12" ht="19.149999999999999" customHeight="1">
      <c r="A9" s="9"/>
      <c r="B9" s="10"/>
      <c r="C9" s="11"/>
      <c r="D9" s="11"/>
      <c r="E9" s="10"/>
      <c r="F9" s="10"/>
      <c r="G9" s="216" t="s">
        <v>317</v>
      </c>
      <c r="H9" s="216"/>
    </row>
    <row r="10" spans="1:12" ht="19.5" customHeight="1">
      <c r="A10" s="9"/>
      <c r="B10" s="10"/>
      <c r="C10" s="11"/>
      <c r="D10" s="11"/>
      <c r="E10" s="10"/>
      <c r="F10" s="10"/>
      <c r="G10" s="3" t="s">
        <v>315</v>
      </c>
      <c r="H10" s="183"/>
    </row>
    <row r="11" spans="1:12" ht="30.75" customHeight="1">
      <c r="A11" s="9"/>
      <c r="B11" s="10"/>
      <c r="C11" s="11"/>
      <c r="D11" s="11"/>
      <c r="E11" s="10"/>
      <c r="F11" s="10"/>
      <c r="G11" s="217" t="s">
        <v>7</v>
      </c>
      <c r="H11" s="216"/>
    </row>
    <row r="12" spans="1:12" ht="19.5" customHeight="1">
      <c r="A12" s="15" t="s">
        <v>2</v>
      </c>
      <c r="B12" s="16"/>
      <c r="C12" s="16"/>
      <c r="D12" s="16"/>
      <c r="E12" s="16"/>
      <c r="F12" s="16"/>
      <c r="G12" s="27"/>
      <c r="H12" s="27"/>
      <c r="I12" s="27"/>
      <c r="J12" s="27"/>
    </row>
    <row r="13" spans="1:12" ht="19.5" customHeight="1">
      <c r="A13" s="16" t="s">
        <v>18</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8</v>
      </c>
      <c r="B15" s="16"/>
      <c r="C15" s="16"/>
      <c r="D15" s="16"/>
      <c r="E15" s="16"/>
      <c r="F15" s="16"/>
      <c r="G15" s="16"/>
      <c r="H15" s="16"/>
    </row>
    <row r="16" spans="1:12" ht="19.5" customHeight="1">
      <c r="A16" s="16" t="s">
        <v>9</v>
      </c>
      <c r="B16" s="16"/>
      <c r="C16" s="16"/>
      <c r="D16" s="16"/>
      <c r="E16" s="16"/>
      <c r="F16" s="16"/>
      <c r="G16" s="16"/>
      <c r="H16" s="16"/>
    </row>
    <row r="17" spans="1:8" ht="19.5" customHeight="1">
      <c r="A17" s="16" t="s">
        <v>10</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02" t="s">
        <v>11</v>
      </c>
      <c r="B20" s="196" t="s">
        <v>0</v>
      </c>
      <c r="C20" s="204" t="s">
        <v>12</v>
      </c>
      <c r="D20" s="206" t="s">
        <v>13</v>
      </c>
      <c r="E20" s="208" t="s">
        <v>5</v>
      </c>
      <c r="F20" s="196" t="s">
        <v>14</v>
      </c>
      <c r="G20" s="196" t="s">
        <v>15</v>
      </c>
      <c r="H20" s="198" t="s">
        <v>16</v>
      </c>
    </row>
    <row r="21" spans="1:8" s="17" customFormat="1" ht="29.25" customHeight="1" thickBot="1">
      <c r="A21" s="203"/>
      <c r="B21" s="197"/>
      <c r="C21" s="205"/>
      <c r="D21" s="207"/>
      <c r="E21" s="209"/>
      <c r="F21" s="197"/>
      <c r="G21" s="197"/>
      <c r="H21" s="199"/>
    </row>
    <row r="22" spans="1:8" ht="51" customHeight="1">
      <c r="A22" s="18">
        <v>1</v>
      </c>
      <c r="B22" s="4"/>
      <c r="C22" s="415"/>
      <c r="D22" s="416"/>
      <c r="E22" s="409"/>
      <c r="F22" s="412"/>
      <c r="G22" s="29"/>
      <c r="H22" s="30"/>
    </row>
    <row r="23" spans="1:8" ht="51" customHeight="1">
      <c r="A23" s="19">
        <v>2</v>
      </c>
      <c r="B23" s="2"/>
      <c r="C23" s="417"/>
      <c r="D23" s="416"/>
      <c r="E23" s="410"/>
      <c r="F23" s="413"/>
      <c r="G23" s="31"/>
      <c r="H23" s="32"/>
    </row>
    <row r="24" spans="1:8" ht="51" customHeight="1">
      <c r="A24" s="19">
        <v>3</v>
      </c>
      <c r="B24" s="2"/>
      <c r="C24" s="417"/>
      <c r="D24" s="416"/>
      <c r="E24" s="410"/>
      <c r="F24" s="413"/>
      <c r="G24" s="31"/>
      <c r="H24" s="32"/>
    </row>
    <row r="25" spans="1:8" ht="51" customHeight="1">
      <c r="A25" s="19">
        <v>4</v>
      </c>
      <c r="B25" s="2"/>
      <c r="C25" s="417"/>
      <c r="D25" s="416"/>
      <c r="E25" s="410"/>
      <c r="F25" s="413"/>
      <c r="G25" s="31"/>
      <c r="H25" s="32"/>
    </row>
    <row r="26" spans="1:8" ht="51" customHeight="1">
      <c r="A26" s="19">
        <v>5</v>
      </c>
      <c r="B26" s="2"/>
      <c r="C26" s="417"/>
      <c r="D26" s="416"/>
      <c r="E26" s="410"/>
      <c r="F26" s="413"/>
      <c r="G26" s="31"/>
      <c r="H26" s="32"/>
    </row>
    <row r="27" spans="1:8" ht="51" customHeight="1">
      <c r="A27" s="19">
        <v>6</v>
      </c>
      <c r="B27" s="2"/>
      <c r="C27" s="417"/>
      <c r="D27" s="416"/>
      <c r="E27" s="410"/>
      <c r="F27" s="413"/>
      <c r="G27" s="31"/>
      <c r="H27" s="32"/>
    </row>
    <row r="28" spans="1:8" ht="51" customHeight="1">
      <c r="A28" s="19">
        <v>7</v>
      </c>
      <c r="B28" s="2"/>
      <c r="C28" s="417"/>
      <c r="D28" s="416"/>
      <c r="E28" s="410"/>
      <c r="F28" s="413"/>
      <c r="G28" s="31"/>
      <c r="H28" s="32"/>
    </row>
    <row r="29" spans="1:8" ht="51" customHeight="1">
      <c r="A29" s="19">
        <v>8</v>
      </c>
      <c r="B29" s="2"/>
      <c r="C29" s="418"/>
      <c r="D29" s="416"/>
      <c r="E29" s="411"/>
      <c r="F29" s="414"/>
      <c r="G29" s="33"/>
      <c r="H29" s="34"/>
    </row>
    <row r="30" spans="1:8" ht="51" customHeight="1">
      <c r="A30" s="19">
        <v>9</v>
      </c>
      <c r="B30" s="2"/>
      <c r="C30" s="418"/>
      <c r="D30" s="416"/>
      <c r="E30" s="411"/>
      <c r="F30" s="414"/>
      <c r="G30" s="33"/>
      <c r="H30" s="34"/>
    </row>
    <row r="31" spans="1:8" ht="51" customHeight="1" thickBot="1">
      <c r="A31" s="19">
        <v>10</v>
      </c>
      <c r="B31" s="5"/>
      <c r="C31" s="418"/>
      <c r="D31" s="416"/>
      <c r="E31" s="411"/>
      <c r="F31" s="414"/>
      <c r="G31" s="33"/>
      <c r="H31" s="34"/>
    </row>
    <row r="32" spans="1:8" s="20" customFormat="1" ht="30" customHeight="1" thickBot="1">
      <c r="A32" s="200" t="s">
        <v>1</v>
      </c>
      <c r="B32" s="201"/>
      <c r="C32" s="419">
        <f>SUM(C22:C31)</f>
        <v>0</v>
      </c>
      <c r="D32" s="420">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2000000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5"/>
  <sheetViews>
    <sheetView showGridLines="0" view="pageBreakPreview" zoomScale="85" zoomScaleNormal="85" zoomScaleSheetLayoutView="85" workbookViewId="0">
      <selection activeCell="F1" sqref="F1:I1"/>
    </sheetView>
  </sheetViews>
  <sheetFormatPr defaultColWidth="8.875" defaultRowHeight="13.5"/>
  <cols>
    <col min="1" max="1" width="4.25" customWidth="1"/>
    <col min="2" max="3" width="9" customWidth="1"/>
    <col min="4" max="4" width="35.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75" customWidth="1"/>
  </cols>
  <sheetData>
    <row r="1" spans="1:13" ht="16.899999999999999" customHeight="1">
      <c r="A1" s="39" t="s">
        <v>31</v>
      </c>
      <c r="B1" s="39"/>
      <c r="C1" s="39"/>
      <c r="D1" s="39"/>
      <c r="E1" s="39"/>
      <c r="F1" s="275" t="s">
        <v>323</v>
      </c>
      <c r="G1" s="275"/>
      <c r="H1" s="275"/>
      <c r="I1" s="275"/>
      <c r="K1" s="60" t="str">
        <f>IF(OR(F1="通常枠",F1="賃金引上げ枠",F1="賃金引上げ枠（赤字事業者）",F1="卒業枠",F1="後継者支援枠",F1="創業枠",F1="インボイス枠"),"○","×")</f>
        <v>×</v>
      </c>
      <c r="L1" s="58" t="s">
        <v>66</v>
      </c>
      <c r="M1" s="180" t="str">
        <f>ExpenseCategoryList!E39</f>
        <v>2/3</v>
      </c>
    </row>
    <row r="2" spans="1:13" ht="16.899999999999999" customHeight="1">
      <c r="A2" s="276" t="s">
        <v>19</v>
      </c>
      <c r="B2" s="276"/>
      <c r="C2" s="276"/>
      <c r="D2" s="276"/>
      <c r="E2" s="276"/>
      <c r="F2" s="276"/>
      <c r="G2" s="276"/>
      <c r="H2" s="276"/>
      <c r="I2" s="276"/>
    </row>
    <row r="3" spans="1:13" ht="16.899999999999999" customHeight="1">
      <c r="A3" s="178"/>
      <c r="B3" s="178"/>
      <c r="C3" s="178"/>
      <c r="D3" s="178"/>
      <c r="E3" s="277" t="s">
        <v>20</v>
      </c>
      <c r="F3" s="277"/>
      <c r="G3" s="278" t="str">
        <f>IF(経費支出管理表!H3="","",経費支出管理表!H3)</f>
        <v/>
      </c>
      <c r="H3" s="278"/>
      <c r="I3" s="278"/>
    </row>
    <row r="4" spans="1:13" ht="16.899999999999999" customHeight="1">
      <c r="A4" s="178"/>
      <c r="B4" s="178"/>
      <c r="C4" s="178"/>
      <c r="D4" s="178"/>
      <c r="E4" s="284" t="s">
        <v>55</v>
      </c>
      <c r="F4" s="284"/>
      <c r="G4" s="278" t="str">
        <f>IF(経費支出管理表!H4="","",経費支出管理表!H4)</f>
        <v/>
      </c>
      <c r="H4" s="278"/>
      <c r="I4" s="278"/>
    </row>
    <row r="5" spans="1:13" ht="16.899999999999999" customHeight="1">
      <c r="A5" s="39"/>
      <c r="B5" s="39"/>
      <c r="C5" s="39"/>
      <c r="D5" s="39"/>
      <c r="E5" s="39"/>
      <c r="F5" s="40"/>
      <c r="G5" s="39"/>
      <c r="H5" s="41"/>
      <c r="I5" s="42" t="s">
        <v>21</v>
      </c>
    </row>
    <row r="6" spans="1:13" ht="21" customHeight="1">
      <c r="A6" s="267" t="s">
        <v>22</v>
      </c>
      <c r="B6" s="268"/>
      <c r="C6" s="268"/>
      <c r="D6" s="282"/>
      <c r="E6" s="267" t="s">
        <v>23</v>
      </c>
      <c r="F6" s="268"/>
      <c r="G6" s="268"/>
      <c r="H6" s="269"/>
      <c r="I6" s="270"/>
    </row>
    <row r="7" spans="1:13" ht="21" customHeight="1">
      <c r="A7" s="271"/>
      <c r="B7" s="272"/>
      <c r="C7" s="272"/>
      <c r="D7" s="283"/>
      <c r="E7" s="271"/>
      <c r="F7" s="272"/>
      <c r="G7" s="272"/>
      <c r="H7" s="273"/>
      <c r="I7" s="274"/>
    </row>
    <row r="8" spans="1:13" ht="16.899999999999999" customHeight="1">
      <c r="A8" s="279" t="s">
        <v>24</v>
      </c>
      <c r="B8" s="280"/>
      <c r="C8" s="280"/>
      <c r="D8" s="281"/>
      <c r="E8" s="227">
        <f>SUMIF(経費支出管理表!$B$22:$B$31,"１．機械装置等費",経費支出管理表!$D$22:$D$31)</f>
        <v>0</v>
      </c>
      <c r="F8" s="228"/>
      <c r="G8" s="228"/>
      <c r="H8" s="228"/>
      <c r="I8" s="229"/>
    </row>
    <row r="9" spans="1:13" ht="16.899999999999999" customHeight="1">
      <c r="A9" s="279" t="s">
        <v>25</v>
      </c>
      <c r="B9" s="280"/>
      <c r="C9" s="280"/>
      <c r="D9" s="281"/>
      <c r="E9" s="227">
        <f>SUMIF(経費支出管理表!$B$22:$B$31,"２．広報費",経費支出管理表!$D$22:$D$31)</f>
        <v>0</v>
      </c>
      <c r="F9" s="228"/>
      <c r="G9" s="228"/>
      <c r="H9" s="228"/>
      <c r="I9" s="229"/>
    </row>
    <row r="10" spans="1:13" ht="16.899999999999999" customHeight="1">
      <c r="A10" s="236" t="s">
        <v>32</v>
      </c>
      <c r="B10" s="285"/>
      <c r="C10" s="285"/>
      <c r="D10" s="286"/>
      <c r="E10" s="227">
        <f>SUMIF(経費支出管理表!$B$22:$B$31,"３．ウェブサイト関連費",経費支出管理表!$D$22:$D$31)</f>
        <v>0</v>
      </c>
      <c r="F10" s="228"/>
      <c r="G10" s="228"/>
      <c r="H10" s="228"/>
      <c r="I10" s="229"/>
    </row>
    <row r="11" spans="1:13" ht="16.899999999999999" customHeight="1">
      <c r="A11" s="236" t="s">
        <v>33</v>
      </c>
      <c r="B11" s="237"/>
      <c r="C11" s="237"/>
      <c r="D11" s="238"/>
      <c r="E11" s="227">
        <f>SUMIF(経費支出管理表!$B$22:$B$31,"４．展示会等出展費",経費支出管理表!$D$22:$D$31)</f>
        <v>0</v>
      </c>
      <c r="F11" s="228"/>
      <c r="G11" s="228"/>
      <c r="H11" s="228"/>
      <c r="I11" s="229"/>
    </row>
    <row r="12" spans="1:13" ht="16.899999999999999" customHeight="1">
      <c r="A12" s="236" t="s">
        <v>34</v>
      </c>
      <c r="B12" s="237"/>
      <c r="C12" s="237"/>
      <c r="D12" s="238"/>
      <c r="E12" s="227">
        <f>SUMIF(経費支出管理表!$B$22:$B$31,"５．旅費",経費支出管理表!$D$22:$D$31)</f>
        <v>0</v>
      </c>
      <c r="F12" s="228"/>
      <c r="G12" s="228"/>
      <c r="H12" s="228"/>
      <c r="I12" s="229"/>
    </row>
    <row r="13" spans="1:13" ht="16.899999999999999" customHeight="1">
      <c r="A13" s="236" t="s">
        <v>35</v>
      </c>
      <c r="B13" s="237"/>
      <c r="C13" s="237"/>
      <c r="D13" s="238"/>
      <c r="E13" s="227">
        <f>SUMIF(経費支出管理表!$B$22:$B$31,"６．開発費",経費支出管理表!$D$22:$D$31)</f>
        <v>0</v>
      </c>
      <c r="F13" s="228"/>
      <c r="G13" s="228"/>
      <c r="H13" s="228"/>
      <c r="I13" s="229"/>
    </row>
    <row r="14" spans="1:13" ht="16.899999999999999" customHeight="1">
      <c r="A14" s="236" t="s">
        <v>36</v>
      </c>
      <c r="B14" s="237"/>
      <c r="C14" s="237"/>
      <c r="D14" s="238"/>
      <c r="E14" s="227">
        <f>SUMIF(経費支出管理表!$B$22:$B$31,"７．資料購入費",経費支出管理表!$D$22:$D$31)</f>
        <v>0</v>
      </c>
      <c r="F14" s="228"/>
      <c r="G14" s="228"/>
      <c r="H14" s="228"/>
      <c r="I14" s="229"/>
    </row>
    <row r="15" spans="1:13" ht="16.899999999999999" customHeight="1">
      <c r="A15" s="236" t="s">
        <v>37</v>
      </c>
      <c r="B15" s="237"/>
      <c r="C15" s="237"/>
      <c r="D15" s="238"/>
      <c r="E15" s="227">
        <f>SUMIF(経費支出管理表!$B$22:$B$31,"８．雑役務費",経費支出管理表!$D$22:$D$31)</f>
        <v>0</v>
      </c>
      <c r="F15" s="228"/>
      <c r="G15" s="228"/>
      <c r="H15" s="228"/>
      <c r="I15" s="229"/>
    </row>
    <row r="16" spans="1:13" ht="16.899999999999999" customHeight="1">
      <c r="A16" s="236" t="s">
        <v>38</v>
      </c>
      <c r="B16" s="237"/>
      <c r="C16" s="237"/>
      <c r="D16" s="238"/>
      <c r="E16" s="227">
        <f>SUMIF(経費支出管理表!$B$22:$B$31,"９．借料",経費支出管理表!$D$22:$D$31)</f>
        <v>0</v>
      </c>
      <c r="F16" s="228"/>
      <c r="G16" s="228"/>
      <c r="H16" s="228"/>
      <c r="I16" s="229"/>
    </row>
    <row r="17" spans="1:16" ht="16.899999999999999" customHeight="1">
      <c r="A17" s="236" t="s">
        <v>39</v>
      </c>
      <c r="B17" s="237"/>
      <c r="C17" s="237"/>
      <c r="D17" s="238"/>
      <c r="E17" s="227">
        <f>SUMIF(経費支出管理表!$B$22:$B$31,"10．設備処分費",経費支出管理表!$D$22:$D$31)</f>
        <v>0</v>
      </c>
      <c r="F17" s="228"/>
      <c r="G17" s="228"/>
      <c r="H17" s="228"/>
      <c r="I17" s="229"/>
    </row>
    <row r="18" spans="1:16" ht="16.899999999999999" customHeight="1" thickBot="1">
      <c r="A18" s="230" t="s">
        <v>40</v>
      </c>
      <c r="B18" s="231"/>
      <c r="C18" s="231"/>
      <c r="D18" s="232"/>
      <c r="E18" s="233">
        <f>SUMIF(経費支出管理表!$B$22:$B$31,"11．委託・外注費",経費支出管理表!$D$22:$D$31)</f>
        <v>0</v>
      </c>
      <c r="F18" s="234"/>
      <c r="G18" s="234"/>
      <c r="H18" s="234"/>
      <c r="I18" s="235"/>
    </row>
    <row r="19" spans="1:16" ht="16.899999999999999" customHeight="1" thickTop="1" thickBot="1">
      <c r="A19" s="290" t="s">
        <v>41</v>
      </c>
      <c r="B19" s="291"/>
      <c r="C19" s="291"/>
      <c r="D19" s="292"/>
      <c r="E19" s="242">
        <f>SUM(E8:I9)+SUM(E11:I18)</f>
        <v>0</v>
      </c>
      <c r="F19" s="293"/>
      <c r="G19" s="293"/>
      <c r="H19" s="293"/>
      <c r="I19" s="294"/>
    </row>
    <row r="20" spans="1:16" ht="16.899999999999999" customHeight="1" thickTop="1" thickBot="1">
      <c r="A20" s="290" t="s">
        <v>42</v>
      </c>
      <c r="B20" s="291"/>
      <c r="C20" s="291"/>
      <c r="D20" s="292"/>
      <c r="E20" s="242">
        <f>E10</f>
        <v>0</v>
      </c>
      <c r="F20" s="293"/>
      <c r="G20" s="293"/>
      <c r="H20" s="293"/>
      <c r="I20" s="294"/>
    </row>
    <row r="21" spans="1:16" ht="16.899999999999999" customHeight="1" thickTop="1" thickBot="1">
      <c r="A21" s="301" t="s">
        <v>43</v>
      </c>
      <c r="B21" s="302"/>
      <c r="C21" s="302"/>
      <c r="D21" s="303"/>
      <c r="E21" s="242">
        <f>SUM(E8:I18)</f>
        <v>0</v>
      </c>
      <c r="F21" s="243"/>
      <c r="G21" s="243"/>
      <c r="H21" s="243"/>
      <c r="I21" s="244"/>
    </row>
    <row r="22" spans="1:16" ht="16.899999999999999" customHeight="1" thickTop="1">
      <c r="A22" s="221" t="s">
        <v>44</v>
      </c>
      <c r="B22" s="239"/>
      <c r="C22" s="239"/>
      <c r="D22" s="240"/>
      <c r="E22" s="295"/>
      <c r="F22" s="296"/>
      <c r="G22" s="296"/>
      <c r="H22" s="296"/>
      <c r="I22" s="297"/>
    </row>
    <row r="23" spans="1:16" ht="16.899999999999999" customHeight="1" thickBot="1">
      <c r="A23" s="43" t="s">
        <v>26</v>
      </c>
      <c r="B23" s="26"/>
      <c r="C23" s="241" t="s">
        <v>27</v>
      </c>
      <c r="D23" s="241"/>
      <c r="E23" s="298"/>
      <c r="F23" s="299"/>
      <c r="G23" s="299"/>
      <c r="H23" s="299"/>
      <c r="I23" s="300"/>
      <c r="J23" s="44"/>
      <c r="K23" s="57" t="s">
        <v>324</v>
      </c>
      <c r="L23" s="58" t="s">
        <v>57</v>
      </c>
      <c r="M23" s="58" t="s">
        <v>58</v>
      </c>
      <c r="N23" s="59" t="s">
        <v>61</v>
      </c>
      <c r="O23" s="59"/>
      <c r="P23" s="46"/>
    </row>
    <row r="24" spans="1:16" ht="16.899999999999999" customHeight="1" thickTop="1" thickBot="1">
      <c r="A24" s="245" t="s">
        <v>341</v>
      </c>
      <c r="B24" s="246"/>
      <c r="C24" s="246"/>
      <c r="D24" s="247"/>
      <c r="E24" s="287"/>
      <c r="F24" s="288"/>
      <c r="G24" s="288"/>
      <c r="H24" s="288"/>
      <c r="I24" s="289"/>
      <c r="K24" s="60" t="str">
        <f>ExpenseCategoryList!E29</f>
        <v>×</v>
      </c>
      <c r="L24" s="61">
        <f>IF(AP18=AR18,ExpenseCategoryList!I14,"")</f>
        <v>0</v>
      </c>
      <c r="M24" s="62" t="str">
        <f>ExpenseCategoryList!J38</f>
        <v>0.00%</v>
      </c>
      <c r="N24" s="47">
        <f>ExpenseCategoryList!I29</f>
        <v>0</v>
      </c>
      <c r="O24" s="48" t="s">
        <v>59</v>
      </c>
      <c r="P24" s="47">
        <f>ExpenseCategoryList!G29</f>
        <v>0</v>
      </c>
    </row>
    <row r="25" spans="1:16" ht="16.899999999999999" customHeight="1" thickTop="1" thickBot="1">
      <c r="A25" s="245" t="s">
        <v>342</v>
      </c>
      <c r="B25" s="246"/>
      <c r="C25" s="246"/>
      <c r="D25" s="247"/>
      <c r="E25" s="252">
        <f>ExpenseCategoryList!H40</f>
        <v>0</v>
      </c>
      <c r="F25" s="253"/>
      <c r="G25" s="253"/>
      <c r="H25" s="253"/>
      <c r="I25" s="254"/>
      <c r="K25" s="50" t="str">
        <f>ExpenseCategoryList!E31</f>
        <v>〇</v>
      </c>
      <c r="L25" s="61">
        <f>IF(AP18=AR18,ExpenseCategoryList!I18,"")</f>
        <v>0</v>
      </c>
      <c r="M25" s="51" t="str">
        <f>ExpenseCategoryList!J40</f>
        <v/>
      </c>
      <c r="N25" s="52"/>
      <c r="O25" s="53"/>
      <c r="P25" s="52"/>
    </row>
    <row r="26" spans="1:16" ht="16.899999999999999" customHeight="1" thickTop="1" thickBot="1">
      <c r="A26" s="249" t="s">
        <v>45</v>
      </c>
      <c r="B26" s="250"/>
      <c r="C26" s="250"/>
      <c r="D26" s="251"/>
      <c r="E26" s="252">
        <f>SUM(E24:I25)</f>
        <v>0</v>
      </c>
      <c r="F26" s="253"/>
      <c r="G26" s="253"/>
      <c r="H26" s="253"/>
      <c r="I26" s="254"/>
      <c r="J26" t="str">
        <f>ExpenseCategoryList!E47</f>
        <v/>
      </c>
      <c r="K26" s="56"/>
      <c r="L26" s="61"/>
      <c r="M26" s="51"/>
      <c r="N26" s="52"/>
      <c r="O26" s="53"/>
      <c r="P26" s="52"/>
    </row>
    <row r="27" spans="1:16" ht="30" customHeight="1" thickTop="1" thickBot="1">
      <c r="A27" s="249" t="s">
        <v>46</v>
      </c>
      <c r="B27" s="250"/>
      <c r="C27" s="250"/>
      <c r="D27" s="251"/>
      <c r="E27" s="252">
        <f>経費支出管理表!H8</f>
        <v>0</v>
      </c>
      <c r="F27" s="253"/>
      <c r="G27" s="253"/>
      <c r="H27" s="253"/>
      <c r="I27" s="254"/>
      <c r="K27" s="49"/>
      <c r="L27" s="49"/>
      <c r="M27" s="49"/>
      <c r="N27" s="54"/>
      <c r="O27" s="54"/>
      <c r="P27" s="54"/>
    </row>
    <row r="28" spans="1:16" ht="16.899999999999999" customHeight="1" thickTop="1" thickBot="1">
      <c r="A28" s="249" t="s">
        <v>47</v>
      </c>
      <c r="B28" s="250"/>
      <c r="C28" s="250"/>
      <c r="D28" s="251"/>
      <c r="E28" s="252">
        <f>IF(E26&lt;=E27,E26,E27)</f>
        <v>0</v>
      </c>
      <c r="F28" s="253"/>
      <c r="G28" s="253"/>
      <c r="H28" s="253"/>
      <c r="I28" s="254"/>
      <c r="K28" s="49"/>
      <c r="L28" s="49"/>
      <c r="M28" s="49"/>
      <c r="N28" s="52"/>
      <c r="O28" s="55"/>
      <c r="P28" s="52"/>
    </row>
    <row r="29" spans="1:16" ht="16.899999999999999" customHeight="1" thickTop="1" thickBot="1">
      <c r="A29" s="260" t="s">
        <v>48</v>
      </c>
      <c r="B29" s="261"/>
      <c r="C29" s="261"/>
      <c r="D29" s="262"/>
      <c r="E29" s="263">
        <f>IF(別紙4収益納付!G20="",0,別紙4収益納付!G20)</f>
        <v>0</v>
      </c>
      <c r="F29" s="263"/>
      <c r="G29" s="263"/>
      <c r="H29" s="263"/>
      <c r="I29" s="263"/>
      <c r="K29" s="49"/>
      <c r="L29" s="49"/>
      <c r="M29" s="49"/>
      <c r="N29" s="51"/>
      <c r="O29" s="51"/>
      <c r="P29" s="51"/>
    </row>
    <row r="30" spans="1:16" ht="16.899999999999999" customHeight="1" thickTop="1" thickBot="1">
      <c r="A30" s="249" t="s">
        <v>49</v>
      </c>
      <c r="B30" s="264"/>
      <c r="C30" s="264"/>
      <c r="D30" s="265"/>
      <c r="E30" s="266">
        <f>E28-E29</f>
        <v>0</v>
      </c>
      <c r="F30" s="266"/>
      <c r="G30" s="266"/>
      <c r="H30" s="266"/>
      <c r="I30" s="266"/>
      <c r="K30" s="50" t="str">
        <f>ExpenseCategoryList!E33</f>
        <v>〇</v>
      </c>
      <c r="L30" s="61">
        <f>IF(N24=P24,ExpenseCategoryList!I22,"")</f>
        <v>0</v>
      </c>
      <c r="M30" s="58" t="s">
        <v>60</v>
      </c>
    </row>
    <row r="31" spans="1:16" ht="16.899999999999999" customHeight="1" thickTop="1">
      <c r="A31" s="221" t="s">
        <v>50</v>
      </c>
      <c r="B31" s="222"/>
      <c r="C31" s="222"/>
      <c r="D31" s="223"/>
      <c r="E31" s="255" t="str">
        <f>IF(OR(E27="",E27=0),"いいえ",IF(E25&lt;=(E28/4),"はい","いいえ"))</f>
        <v>いいえ</v>
      </c>
      <c r="F31" s="256"/>
      <c r="G31" s="256"/>
      <c r="H31" s="256"/>
      <c r="I31" s="257"/>
      <c r="K31" s="50" t="str">
        <f>ExpenseCategoryList!E34</f>
        <v>×</v>
      </c>
      <c r="L31" s="51"/>
      <c r="M31" s="51" t="str">
        <f>ExpenseCategoryList!J42</f>
        <v/>
      </c>
    </row>
    <row r="32" spans="1:16" ht="16.899999999999999" customHeight="1">
      <c r="A32" s="224"/>
      <c r="B32" s="225"/>
      <c r="C32" s="225"/>
      <c r="D32" s="226"/>
      <c r="E32" s="218" t="s">
        <v>51</v>
      </c>
      <c r="F32" s="219"/>
      <c r="G32" s="219"/>
      <c r="H32" s="219"/>
      <c r="I32" s="220"/>
      <c r="K32" s="49"/>
      <c r="L32" s="49"/>
      <c r="M32" s="49"/>
    </row>
    <row r="33" spans="1:14" ht="17.25">
      <c r="A33" s="258" t="s">
        <v>52</v>
      </c>
      <c r="B33" s="258"/>
      <c r="C33" s="258"/>
      <c r="D33" s="258"/>
      <c r="E33" s="258"/>
      <c r="F33" s="258"/>
      <c r="G33" s="258"/>
      <c r="H33" s="258"/>
      <c r="I33" s="258"/>
      <c r="K33" s="118" t="s">
        <v>110</v>
      </c>
      <c r="L33" s="121">
        <f>E28</f>
        <v>0</v>
      </c>
      <c r="M33" s="119" t="s">
        <v>94</v>
      </c>
      <c r="N33" s="120" t="str">
        <f xml:space="preserve"> ExpenseCategoryList!E40</f>
        <v>２／３</v>
      </c>
    </row>
    <row r="34" spans="1:14" ht="54.6" customHeight="1">
      <c r="A34" s="259" t="s">
        <v>53</v>
      </c>
      <c r="B34" s="259"/>
      <c r="C34" s="259"/>
      <c r="D34" s="259"/>
      <c r="E34" s="259"/>
      <c r="F34" s="259"/>
      <c r="G34" s="259"/>
      <c r="H34" s="259"/>
      <c r="I34" s="259"/>
      <c r="K34" s="185" t="str">
        <f>ExpenseCategoryList!E49 &amp; ExpenseCategoryList!E51</f>
        <v/>
      </c>
    </row>
    <row r="35" spans="1:14">
      <c r="A35" s="248" t="s">
        <v>54</v>
      </c>
      <c r="B35" s="248"/>
      <c r="C35" s="248"/>
      <c r="D35" s="248"/>
      <c r="E35" s="248"/>
      <c r="F35" s="248"/>
      <c r="G35" s="248"/>
      <c r="H35" s="248"/>
      <c r="I35" s="248"/>
    </row>
  </sheetData>
  <sheetProtection sheet="1" selectLockedCells="1"/>
  <dataConsolidate/>
  <mergeCells count="59">
    <mergeCell ref="E24:I24"/>
    <mergeCell ref="E12:I12"/>
    <mergeCell ref="A19:D19"/>
    <mergeCell ref="E19:I19"/>
    <mergeCell ref="A20:D20"/>
    <mergeCell ref="E20:I20"/>
    <mergeCell ref="E22:I23"/>
    <mergeCell ref="A12:D12"/>
    <mergeCell ref="A13:D13"/>
    <mergeCell ref="E13:I13"/>
    <mergeCell ref="A21:D21"/>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5:I35"/>
    <mergeCell ref="A25:D25"/>
    <mergeCell ref="A26:D26"/>
    <mergeCell ref="E25:I2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14:I14"/>
    <mergeCell ref="A18:D18"/>
    <mergeCell ref="E18:I18"/>
    <mergeCell ref="A17:D17"/>
    <mergeCell ref="E17:I17"/>
    <mergeCell ref="A16:D16"/>
    <mergeCell ref="E16:I16"/>
    <mergeCell ref="A14:D14"/>
    <mergeCell ref="A15:D15"/>
    <mergeCell ref="E15:I15"/>
    <mergeCell ref="A22:D22"/>
    <mergeCell ref="C23:D23"/>
    <mergeCell ref="E21:I21"/>
    <mergeCell ref="A24:D24"/>
  </mergeCells>
  <phoneticPr fontId="13"/>
  <conditionalFormatting sqref="E31:I31">
    <cfRule type="expression" dxfId="21" priority="6">
      <formula>E31="いいえ"</formula>
    </cfRule>
  </conditionalFormatting>
  <conditionalFormatting sqref="F1">
    <cfRule type="containsText" dxfId="20"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00000000-0002-0000-0200-000000000000}">
      <formula1>"はい,いいえ"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allowBlank="1" showInputMessage="1" showErrorMessage="1" sqref="F1:I1" xr:uid="{00000000-0002-0000-0200-00000400000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87" t="str">
        <f>IF(別紙4収益納付!A20="","",MAX(IF(別紙4収益納付!F20="","",ROUNDUP((別紙4収益納付!E20-別紙4収益納付!F20)*(別紙4収益納付!B20/別紙4収益納付!C20),0)),0))</f>
        <v/>
      </c>
      <c r="B1" s="187" t="str">
        <f>IF(別紙4収益納付!E20&gt;=別紙4収益納付!B20,別紙4収益納付!B20,別紙4収益納付!G20)</f>
        <v/>
      </c>
    </row>
    <row r="2" spans="1:2">
      <c r="A2" t="s">
        <v>321</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25" t="s">
        <v>109</v>
      </c>
      <c r="F2" s="124" t="s">
        <v>112</v>
      </c>
      <c r="G2" s="116" t="s">
        <v>113</v>
      </c>
      <c r="H2" s="126" t="s">
        <v>80</v>
      </c>
    </row>
    <row r="3" spans="4:25" ht="17.25">
      <c r="E3" s="179" t="str">
        <f>IF(別紙３支出内訳書!F1="賃金引上げ枠（赤字事業者）","☑","□")</f>
        <v>□</v>
      </c>
      <c r="F3" s="75">
        <f>別紙３支出内訳書!E19</f>
        <v>0</v>
      </c>
      <c r="G3" s="75">
        <f>別紙３支出内訳書!E20</f>
        <v>0</v>
      </c>
      <c r="H3" s="75">
        <f>IF(OR(別紙３支出内訳書!F1="賃金引上げ枠",別紙３支出内訳書!F1="賃金引上げ枠（赤字事業者）",別紙３支出内訳書!F1="卒業枠",別紙３支出内訳書!F1="後継者支援枠",別紙３支出内訳書!F1="創業枠"),2000000,IF(別紙３支出内訳書!F1="インボイス枠",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63</v>
      </c>
      <c r="E6" s="70"/>
      <c r="G6" s="71"/>
      <c r="H6" s="71"/>
      <c r="I6" s="71"/>
      <c r="J6" s="72"/>
      <c r="K6" s="72"/>
      <c r="Q6" s="73"/>
    </row>
    <row r="7" spans="4:25">
      <c r="D7" s="74"/>
      <c r="E7" s="72"/>
      <c r="F7" s="72"/>
      <c r="G7" s="71"/>
      <c r="H7" s="71"/>
      <c r="I7" s="72"/>
      <c r="J7" s="72"/>
      <c r="K7" s="72"/>
      <c r="L7" s="72" t="s">
        <v>64</v>
      </c>
      <c r="M7" s="72"/>
      <c r="N7" s="72" t="s">
        <v>64</v>
      </c>
      <c r="O7" s="72"/>
      <c r="P7" s="72"/>
      <c r="Q7" s="73"/>
    </row>
    <row r="8" spans="4:25">
      <c r="D8" s="74"/>
      <c r="E8" s="72" t="s">
        <v>65</v>
      </c>
      <c r="F8" s="75"/>
      <c r="G8" s="71" t="s">
        <v>66</v>
      </c>
      <c r="H8" s="71" t="str">
        <f>IF(E3="☑","3/4","2/3")</f>
        <v>2/3</v>
      </c>
      <c r="I8" s="72"/>
      <c r="J8" s="72"/>
      <c r="K8" s="72"/>
      <c r="L8" s="72" t="s">
        <v>67</v>
      </c>
      <c r="M8" s="72"/>
      <c r="N8" s="72" t="s">
        <v>68</v>
      </c>
      <c r="O8" s="72"/>
      <c r="P8" s="72"/>
      <c r="Q8" s="73"/>
    </row>
    <row r="9" spans="4:25">
      <c r="D9" s="74"/>
      <c r="E9" s="72"/>
      <c r="F9" s="72"/>
      <c r="G9" s="71" t="s">
        <v>69</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69</v>
      </c>
      <c r="H10" s="77" t="str">
        <f>"((6)の1/4を上限(最大50万円))、(c)×補助率 " &amp; H8 &amp; " (※)以内(円未満切捨て)"</f>
        <v>((6)の1/4を上限(最大50万円))、(c)×補助率 2/3 (※)以内(円未満切捨て)</v>
      </c>
      <c r="I10" s="71"/>
      <c r="J10" s="72"/>
      <c r="K10" s="72"/>
      <c r="L10" s="72"/>
      <c r="M10" s="72"/>
      <c r="N10" s="72" t="s">
        <v>70</v>
      </c>
      <c r="O10" s="72"/>
      <c r="P10" s="72" t="s">
        <v>71</v>
      </c>
      <c r="Q10" s="73"/>
    </row>
    <row r="11" spans="4:25">
      <c r="D11" s="74"/>
      <c r="E11" s="304" t="s">
        <v>72</v>
      </c>
      <c r="F11" s="78" t="s">
        <v>73</v>
      </c>
      <c r="G11" s="79" t="str">
        <f>IF(E3="☑","a*3/4","a*2/3")</f>
        <v>a*2/3</v>
      </c>
      <c r="H11" s="113" t="str">
        <f>"(" &amp; IF(E3="☑","a*3/4","a*2/3") &amp; ") /3"</f>
        <v>(a*2/3) /3</v>
      </c>
      <c r="I11" s="80" t="s">
        <v>74</v>
      </c>
      <c r="J11" s="72"/>
      <c r="K11" s="72"/>
      <c r="L11" s="80" t="s">
        <v>75</v>
      </c>
      <c r="M11" s="72"/>
      <c r="N11" s="80" t="s">
        <v>75</v>
      </c>
      <c r="O11" s="305" t="s">
        <v>59</v>
      </c>
      <c r="P11" s="80" t="s">
        <v>75</v>
      </c>
      <c r="Q11" s="73"/>
    </row>
    <row r="12" spans="4:25">
      <c r="D12" s="74">
        <v>12</v>
      </c>
      <c r="E12" s="304"/>
      <c r="F12" s="306">
        <f>F3</f>
        <v>0</v>
      </c>
      <c r="G12" s="81">
        <f>IF(E3="☑",ROUNDDOWN(F12*3/4,0),ROUNDDOWN(F12*2/3,0))</f>
        <v>0</v>
      </c>
      <c r="H12" s="82">
        <f>ROUNDDOWN(G12/3,0)</f>
        <v>0</v>
      </c>
      <c r="I12" s="82">
        <f>G12</f>
        <v>0</v>
      </c>
      <c r="J12" s="83"/>
      <c r="K12" s="83"/>
      <c r="L12" s="82">
        <f>IF(I20&lt;=G20,I12,"")</f>
        <v>0</v>
      </c>
      <c r="M12" s="72"/>
      <c r="N12" s="82" t="str">
        <f>IF(I20&lt;=G20,"",IF(I12&gt;G20,G20,I12))</f>
        <v/>
      </c>
      <c r="O12" s="305"/>
      <c r="P12" s="82" t="str">
        <f>IF(I20&lt;=G20,"",G20-P16)</f>
        <v/>
      </c>
      <c r="Q12" s="73"/>
    </row>
    <row r="13" spans="4:25">
      <c r="D13" s="74">
        <v>13</v>
      </c>
      <c r="E13" s="304"/>
      <c r="F13" s="306"/>
      <c r="G13" s="84"/>
      <c r="H13" s="85">
        <f>ROUNDDOWN(G12/3,3)</f>
        <v>0</v>
      </c>
      <c r="I13" s="82"/>
      <c r="J13" s="83"/>
      <c r="K13" s="83"/>
      <c r="L13" s="82"/>
      <c r="M13" s="72"/>
      <c r="N13" s="82"/>
      <c r="O13" s="305"/>
      <c r="P13" s="82"/>
      <c r="Q13" s="73"/>
    </row>
    <row r="14" spans="4:25">
      <c r="D14" s="74">
        <v>14</v>
      </c>
      <c r="E14" s="304"/>
      <c r="F14" s="306"/>
      <c r="G14" s="84">
        <f>IF(E3="☑",ROUNDDOWN(F12*3/4,3),ROUNDDOWN(F12*2/3,3)) - G12</f>
        <v>0</v>
      </c>
      <c r="H14" s="85">
        <f>H13-H12</f>
        <v>0</v>
      </c>
      <c r="I14" s="85">
        <f>G14</f>
        <v>0</v>
      </c>
      <c r="J14" s="83"/>
      <c r="K14" s="83"/>
      <c r="L14" s="82"/>
      <c r="M14" s="72"/>
      <c r="N14" s="82"/>
      <c r="O14" s="305"/>
      <c r="P14" s="82"/>
      <c r="Q14" s="73"/>
    </row>
    <row r="15" spans="4:25">
      <c r="D15" s="74">
        <v>15</v>
      </c>
      <c r="E15" s="307" t="s">
        <v>76</v>
      </c>
      <c r="F15" s="114" t="s">
        <v>77</v>
      </c>
      <c r="G15" s="115" t="str">
        <f>IF(E3="☑","c*3/4","c*2/3")</f>
        <v>c*2/3</v>
      </c>
      <c r="H15" s="113" t="str">
        <f>IF(E3="☑","a*1/4","a*2/9")</f>
        <v>a*2/9</v>
      </c>
      <c r="I15" s="113" t="s">
        <v>78</v>
      </c>
      <c r="J15" s="72"/>
      <c r="K15" s="72"/>
      <c r="L15" s="113" t="s">
        <v>79</v>
      </c>
      <c r="M15" s="72"/>
      <c r="N15" s="113" t="s">
        <v>79</v>
      </c>
      <c r="O15" s="305"/>
      <c r="P15" s="113" t="s">
        <v>79</v>
      </c>
      <c r="Q15" s="73"/>
    </row>
    <row r="16" spans="4:25">
      <c r="D16" s="74">
        <v>16</v>
      </c>
      <c r="E16" s="308"/>
      <c r="F16" s="306">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05"/>
      <c r="P16" s="82" t="str">
        <f>IF(I20&lt;=G20,"",IF(ROUNDDOWN(G20/4,0)&gt;I16,I16,ROUNDDOWN(G20/4,0)))</f>
        <v/>
      </c>
      <c r="Q16" s="73"/>
    </row>
    <row r="17" spans="4:17">
      <c r="D17" s="74">
        <v>17</v>
      </c>
      <c r="E17" s="308"/>
      <c r="F17" s="306"/>
      <c r="G17" s="84">
        <f>IF(E3="☑",ROUNDDOWN(F16*3/4,3),ROUNDDOWN(F16*2/3,3))</f>
        <v>0</v>
      </c>
      <c r="H17" s="87">
        <f>IF(E3="☑",ROUNDDOWN(F12*1/4,3),ROUNDDOWN(F12*2/9,3))</f>
        <v>0</v>
      </c>
      <c r="I17" s="85">
        <f>IF(IF(G17&gt;H13,H13,G17)&gt;H21,H21,IF(G17&gt;H13,H13,G17))</f>
        <v>0</v>
      </c>
      <c r="J17" s="83"/>
      <c r="K17" s="83"/>
      <c r="L17" s="82"/>
      <c r="N17" s="82"/>
      <c r="O17" s="305"/>
      <c r="P17" s="82"/>
      <c r="Q17" s="73"/>
    </row>
    <row r="18" spans="4:17" ht="14.25" thickBot="1">
      <c r="D18" s="74">
        <v>18</v>
      </c>
      <c r="E18" s="308"/>
      <c r="F18" s="306"/>
      <c r="G18" s="84">
        <f>G17-G16</f>
        <v>0</v>
      </c>
      <c r="H18" s="87">
        <f>H17-H16</f>
        <v>0</v>
      </c>
      <c r="I18" s="85">
        <f>IF(IF(G17&gt;H13,H13,G17)&gt;H21,H22,IF(G17&gt;H13,H14,G18))</f>
        <v>0</v>
      </c>
      <c r="J18" s="83"/>
      <c r="K18" s="83"/>
      <c r="L18" s="82"/>
      <c r="N18" s="82"/>
      <c r="O18" s="305"/>
      <c r="P18" s="82"/>
      <c r="Q18" s="73"/>
    </row>
    <row r="19" spans="4:17">
      <c r="D19" s="74">
        <v>19</v>
      </c>
      <c r="E19" s="72"/>
      <c r="F19" s="72"/>
      <c r="G19" s="111" t="s">
        <v>80</v>
      </c>
      <c r="H19" s="113" t="s">
        <v>81</v>
      </c>
      <c r="I19" s="110" t="s">
        <v>82</v>
      </c>
      <c r="J19" s="109" t="s">
        <v>83</v>
      </c>
      <c r="K19" s="72"/>
      <c r="L19" s="108" t="s">
        <v>83</v>
      </c>
      <c r="M19" s="72"/>
      <c r="N19" s="108" t="s">
        <v>83</v>
      </c>
      <c r="O19" s="305"/>
      <c r="P19" s="108" t="s">
        <v>83</v>
      </c>
      <c r="Q19" s="73"/>
    </row>
    <row r="20" spans="4:17">
      <c r="D20" s="74">
        <v>20</v>
      </c>
      <c r="E20" s="72"/>
      <c r="F20" s="72"/>
      <c r="G20" s="306">
        <f>H3</f>
        <v>500000</v>
      </c>
      <c r="H20" s="88">
        <f>ROUNDDOWN(G20/4,0)</f>
        <v>125000</v>
      </c>
      <c r="I20" s="128">
        <f>I12+I16</f>
        <v>0</v>
      </c>
      <c r="J20" s="89">
        <f>IF(G20&gt;I20+J22,I20+J22,G20)</f>
        <v>0</v>
      </c>
      <c r="K20" s="90"/>
      <c r="L20" s="82">
        <f>IF(I20&lt;=G20,I20,"")</f>
        <v>0</v>
      </c>
      <c r="M20" s="72"/>
      <c r="N20" s="82" t="str">
        <f>IF(I20&lt;=G20,"",N12+N16)</f>
        <v/>
      </c>
      <c r="O20" s="305"/>
      <c r="P20" s="82" t="str">
        <f>IF(I20&lt;=G20,"",P12+P16)</f>
        <v/>
      </c>
      <c r="Q20" s="73"/>
    </row>
    <row r="21" spans="4:17">
      <c r="D21" s="74">
        <v>21</v>
      </c>
      <c r="E21" s="72"/>
      <c r="F21" s="72"/>
      <c r="G21" s="306"/>
      <c r="H21" s="91">
        <f>ROUNDDOWN(G20/4,3)</f>
        <v>125000</v>
      </c>
      <c r="I21" s="129"/>
      <c r="J21" s="92"/>
      <c r="K21" s="90"/>
      <c r="L21" s="71"/>
      <c r="M21" s="72"/>
      <c r="N21" s="71"/>
      <c r="O21" s="93"/>
      <c r="P21" s="71"/>
      <c r="Q21" s="73"/>
    </row>
    <row r="22" spans="4:17">
      <c r="D22" s="74">
        <v>22</v>
      </c>
      <c r="E22" s="72"/>
      <c r="F22" s="72"/>
      <c r="G22" s="306"/>
      <c r="H22" s="91">
        <f>H21-H20</f>
        <v>0</v>
      </c>
      <c r="I22" s="130">
        <f>I14+I18</f>
        <v>0</v>
      </c>
      <c r="J22" s="92">
        <f>IF(I22&gt;=1,1,0)</f>
        <v>0</v>
      </c>
      <c r="K22" s="90" t="s">
        <v>84</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85</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56</v>
      </c>
      <c r="F27" s="72"/>
      <c r="G27" s="72" t="s">
        <v>70</v>
      </c>
      <c r="H27" s="72"/>
      <c r="I27" s="72" t="s">
        <v>71</v>
      </c>
      <c r="J27" s="71"/>
      <c r="K27" s="100"/>
      <c r="L27" s="72"/>
      <c r="M27" s="72"/>
      <c r="N27" s="72"/>
      <c r="O27" s="72"/>
      <c r="P27" s="72"/>
      <c r="Q27" s="72"/>
    </row>
    <row r="28" spans="4:17">
      <c r="D28" s="74"/>
      <c r="E28" s="80" t="s">
        <v>75</v>
      </c>
      <c r="F28" s="72"/>
      <c r="G28" s="80" t="s">
        <v>75</v>
      </c>
      <c r="H28" s="305" t="s">
        <v>59</v>
      </c>
      <c r="I28" s="80" t="s">
        <v>75</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05"/>
      <c r="I29" s="82">
        <f>IF(I20&lt;=G20,I12,G20-P16)</f>
        <v>0</v>
      </c>
      <c r="J29" s="71"/>
      <c r="K29" s="100"/>
      <c r="L29" s="72"/>
      <c r="M29" s="72"/>
      <c r="N29" s="72"/>
      <c r="O29" s="72"/>
      <c r="P29" s="72"/>
      <c r="Q29" s="72"/>
    </row>
    <row r="30" spans="4:17">
      <c r="D30" s="74"/>
      <c r="E30" s="113" t="s">
        <v>79</v>
      </c>
      <c r="G30" s="113" t="s">
        <v>79</v>
      </c>
      <c r="H30" s="305"/>
      <c r="I30" s="113" t="s">
        <v>79</v>
      </c>
      <c r="K30" s="73"/>
    </row>
    <row r="31" spans="4:17" ht="17.25">
      <c r="D31" s="122">
        <f>別紙３支出内訳書!E25</f>
        <v>0</v>
      </c>
      <c r="E31" s="101" t="str">
        <f>IF(別紙３支出内訳書!E25&gt;I31,"×",IF(別紙３支出内訳書!E25&lt;G31,"×","〇"))</f>
        <v>〇</v>
      </c>
      <c r="F31">
        <v>30</v>
      </c>
      <c r="G31" s="82">
        <f>IF(I20&lt;=G20,I16,G20-N12)</f>
        <v>0</v>
      </c>
      <c r="H31" s="305"/>
      <c r="I31" s="82">
        <f>IF(I20&lt;=G20,I16,IF(ROUNDDOWN(G20/4,0)&gt;I16,I16,ROUNDDOWN(G20/4,0)))</f>
        <v>0</v>
      </c>
      <c r="K31" s="73"/>
    </row>
    <row r="32" spans="4:17">
      <c r="D32" s="74"/>
      <c r="E32" s="108" t="s">
        <v>83</v>
      </c>
      <c r="G32" s="108" t="s">
        <v>83</v>
      </c>
      <c r="H32" s="305"/>
      <c r="I32" s="108" t="s">
        <v>83</v>
      </c>
      <c r="K32" s="73"/>
    </row>
    <row r="33" spans="4:11" ht="17.25">
      <c r="D33" s="74">
        <v>33</v>
      </c>
      <c r="E33" s="101" t="str">
        <f>IF(別紙３支出内訳書!E30&lt;0,"×","〇")</f>
        <v>〇</v>
      </c>
      <c r="F33">
        <v>33</v>
      </c>
      <c r="G33" s="82">
        <f>IF(I20&lt;=G20,I20,N12+N16)</f>
        <v>0</v>
      </c>
      <c r="H33" s="305"/>
      <c r="I33" s="82">
        <f>IF(I20&lt;=G20,I20,I29+I31)</f>
        <v>0</v>
      </c>
      <c r="K33" s="73"/>
    </row>
    <row r="34" spans="4:11" ht="17.25">
      <c r="D34" s="112" t="s">
        <v>62</v>
      </c>
      <c r="E34" s="101" t="str">
        <f>IF(別紙３支出内訳書!E24="","×",
    IF(別紙３支出内訳書!E24=0,"×",
    IF(別紙３支出内訳書!E26&lt;別紙３支出内訳書!E25*4,"×","〇")))</f>
        <v>×</v>
      </c>
      <c r="K34" s="73"/>
    </row>
    <row r="35" spans="4:11">
      <c r="D35" s="74"/>
      <c r="K35" s="73"/>
    </row>
    <row r="36" spans="4:11">
      <c r="D36" s="74"/>
      <c r="G36" s="63" t="s">
        <v>86</v>
      </c>
      <c r="H36" s="63"/>
      <c r="I36" s="309" t="s">
        <v>58</v>
      </c>
      <c r="J36" s="310"/>
      <c r="K36" s="73"/>
    </row>
    <row r="37" spans="4:11">
      <c r="D37" s="74" t="s">
        <v>87</v>
      </c>
      <c r="E37" s="123">
        <f>別紙３支出内訳書!E28</f>
        <v>0</v>
      </c>
      <c r="F37" s="102" t="s">
        <v>88</v>
      </c>
      <c r="G37" s="63" t="s">
        <v>89</v>
      </c>
      <c r="H37" s="127">
        <f>別紙３支出内訳書!E19</f>
        <v>0</v>
      </c>
      <c r="I37" s="311" t="s">
        <v>90</v>
      </c>
      <c r="J37" s="312"/>
      <c r="K37" s="73"/>
    </row>
    <row r="38" spans="4:11">
      <c r="D38" s="74" t="s">
        <v>91</v>
      </c>
      <c r="E38" s="117" t="str">
        <f>DBCS(TEXT(E37,"##,##0")) &amp; "円"</f>
        <v>０円</v>
      </c>
      <c r="F38" s="102" t="s">
        <v>92</v>
      </c>
      <c r="G38" s="63" t="s">
        <v>93</v>
      </c>
      <c r="H38" s="82">
        <f>別紙３支出内訳書!E24</f>
        <v>0</v>
      </c>
      <c r="I38" s="103">
        <f>IF(AND(H37=0,H38=0),0,IF(OR(H37=0,H37=""),"",ROUNDDOWN(H38*100/H37,2)))</f>
        <v>0</v>
      </c>
      <c r="J38" s="63" t="str">
        <f>IF(H38="","",IF(I38="","",TEXT(I38,"##0.00")&amp;"%"))</f>
        <v>0.00%</v>
      </c>
      <c r="K38" s="73"/>
    </row>
    <row r="39" spans="4:11">
      <c r="D39" s="74" t="s">
        <v>94</v>
      </c>
      <c r="E39" s="71" t="str">
        <f>IF(E3="☑","3/4","2/3")</f>
        <v>2/3</v>
      </c>
      <c r="F39" s="102" t="s">
        <v>95</v>
      </c>
      <c r="G39" s="63" t="s">
        <v>96</v>
      </c>
      <c r="H39" s="127">
        <f>別紙３支出内訳書!E20</f>
        <v>0</v>
      </c>
      <c r="I39" s="311" t="s">
        <v>97</v>
      </c>
      <c r="J39" s="312"/>
      <c r="K39" s="73"/>
    </row>
    <row r="40" spans="4:11">
      <c r="D40" s="74" t="s">
        <v>91</v>
      </c>
      <c r="E40" s="117" t="str">
        <f>DBCS(E39)</f>
        <v>２／３</v>
      </c>
      <c r="F40" s="102" t="s">
        <v>98</v>
      </c>
      <c r="G40" s="63" t="s">
        <v>99</v>
      </c>
      <c r="H40" s="92">
        <f>IF(H39=0,0,H42-H38)</f>
        <v>0</v>
      </c>
      <c r="I40" s="103" t="str">
        <f>IF(H41=0,"",IF(AND(H39=0,H40=0),0,IF(OR(H39=0,H39=""),"",ROUNDDOWN(H40*100/H39,2))))</f>
        <v/>
      </c>
      <c r="J40" s="63" t="str">
        <f>IF(H38="","",IF(I40="","",TEXT(I40,"##0.00")&amp;"%"))</f>
        <v/>
      </c>
      <c r="K40" s="73"/>
    </row>
    <row r="41" spans="4:11">
      <c r="D41" s="74"/>
      <c r="F41" s="102" t="s">
        <v>100</v>
      </c>
      <c r="G41" s="104" t="s">
        <v>101</v>
      </c>
      <c r="H41" s="127">
        <f>別紙３支出内訳書!E21</f>
        <v>0</v>
      </c>
      <c r="I41" s="311" t="s">
        <v>102</v>
      </c>
      <c r="J41" s="312"/>
      <c r="K41" s="73"/>
    </row>
    <row r="42" spans="4:11">
      <c r="D42" s="74"/>
      <c r="F42" s="102" t="s">
        <v>103</v>
      </c>
      <c r="G42" s="63" t="s">
        <v>104</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105</v>
      </c>
      <c r="K46" s="73"/>
    </row>
    <row r="47" spans="4:11">
      <c r="D47" s="107" t="s">
        <v>106</v>
      </c>
      <c r="E47" s="117" t="str">
        <f>IF(J22=0,"","※")</f>
        <v/>
      </c>
      <c r="K47" s="73"/>
    </row>
    <row r="48" spans="4:11">
      <c r="D48" s="69"/>
      <c r="K48" s="73"/>
    </row>
    <row r="49" spans="4:11">
      <c r="D49" s="74" t="s">
        <v>107</v>
      </c>
      <c r="E49" s="117" t="str">
        <f>IF(F16=0,"",IF(F12=0,"ウェブサイト関連費のみでの申請はできません",""))</f>
        <v/>
      </c>
      <c r="K49" s="73"/>
    </row>
    <row r="50" spans="4:11">
      <c r="D50" s="74"/>
      <c r="K50" s="73"/>
    </row>
    <row r="51" spans="4:11">
      <c r="D51" s="74" t="s">
        <v>108</v>
      </c>
      <c r="E51" s="117" t="str">
        <f>IF(別紙３支出内訳書!E17*2&lt;=別紙３支出内訳書!E21,"","設備処分費が、補助対象経費合計（上記１．～１１．）（⑤）の1/2を超えています")</f>
        <v/>
      </c>
      <c r="K51" s="73"/>
    </row>
    <row r="52" spans="4:11">
      <c r="D52" s="74"/>
      <c r="K52" s="73"/>
    </row>
    <row r="53" spans="4:11">
      <c r="D53" s="74" t="s">
        <v>111</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G20" sqref="G20"/>
    </sheetView>
  </sheetViews>
  <sheetFormatPr defaultColWidth="9" defaultRowHeight="13.5"/>
  <cols>
    <col min="1" max="1" width="21.75" style="39" customWidth="1"/>
    <col min="2" max="2" width="12.375" style="39" customWidth="1"/>
    <col min="3" max="3" width="14.125" style="39" customWidth="1"/>
    <col min="4" max="6" width="12.375" style="39" customWidth="1"/>
    <col min="7" max="7" width="14.625" style="39" customWidth="1"/>
    <col min="8" max="256" width="9" style="39"/>
    <col min="257" max="257" width="21.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15" t="s">
        <v>144</v>
      </c>
      <c r="B1" s="315"/>
      <c r="C1" s="315"/>
      <c r="D1" s="315"/>
      <c r="E1" s="315"/>
      <c r="F1" s="315"/>
      <c r="G1" s="315"/>
    </row>
    <row r="2" spans="1:7" ht="14.25">
      <c r="A2" s="137"/>
    </row>
    <row r="3" spans="1:7" ht="14.25">
      <c r="A3" s="316" t="s">
        <v>145</v>
      </c>
      <c r="B3" s="316"/>
      <c r="C3" s="316"/>
      <c r="D3" s="316"/>
      <c r="E3" s="316"/>
      <c r="F3" s="316"/>
      <c r="G3" s="316"/>
    </row>
    <row r="4" spans="1:7" ht="14.25">
      <c r="A4" s="137"/>
    </row>
    <row r="5" spans="1:7" ht="17.25" customHeight="1">
      <c r="E5" s="138" t="s">
        <v>146</v>
      </c>
      <c r="F5" s="317" t="str">
        <f>IF(経費支出管理表!H3="","",経費支出管理表!H3)</f>
        <v/>
      </c>
      <c r="G5" s="317"/>
    </row>
    <row r="6" spans="1:7" ht="17.25" customHeight="1">
      <c r="E6" s="138" t="s">
        <v>147</v>
      </c>
      <c r="F6" s="317" t="str">
        <f>IF(経費支出管理表!H4="","",経費支出管理表!H4)</f>
        <v/>
      </c>
      <c r="G6" s="317"/>
    </row>
    <row r="7" spans="1:7" ht="14.25">
      <c r="A7" s="137"/>
    </row>
    <row r="8" spans="1:7" ht="51.75" customHeight="1">
      <c r="A8" s="318" t="s">
        <v>148</v>
      </c>
      <c r="B8" s="318"/>
      <c r="C8" s="318"/>
      <c r="D8" s="318"/>
      <c r="E8" s="318"/>
      <c r="F8" s="318"/>
      <c r="G8" s="318"/>
    </row>
    <row r="9" spans="1:7" ht="14.25">
      <c r="A9" s="137"/>
    </row>
    <row r="10" spans="1:7" ht="14.25">
      <c r="A10" s="316" t="s">
        <v>149</v>
      </c>
      <c r="B10" s="316"/>
      <c r="C10" s="316"/>
      <c r="D10" s="316"/>
      <c r="E10" s="316"/>
      <c r="F10" s="316"/>
      <c r="G10" s="316"/>
    </row>
    <row r="11" spans="1:7" ht="14.25">
      <c r="A11" s="137"/>
    </row>
    <row r="12" spans="1:7" ht="14.25">
      <c r="A12" s="315" t="s">
        <v>150</v>
      </c>
      <c r="B12" s="315"/>
      <c r="C12" s="315"/>
      <c r="D12" s="315"/>
      <c r="E12" s="315"/>
      <c r="F12" s="315"/>
      <c r="G12" s="315"/>
    </row>
    <row r="13" spans="1:7" ht="14.25">
      <c r="A13" s="137"/>
    </row>
    <row r="14" spans="1:7" ht="14.25">
      <c r="A14" s="315" t="s">
        <v>151</v>
      </c>
      <c r="B14" s="315"/>
      <c r="C14" s="315"/>
      <c r="D14" s="315"/>
      <c r="E14" s="139" t="s">
        <v>152</v>
      </c>
      <c r="F14" s="139" t="s">
        <v>153</v>
      </c>
      <c r="G14" s="139"/>
    </row>
    <row r="15" spans="1:7" ht="14.25">
      <c r="A15" s="315" t="s">
        <v>154</v>
      </c>
      <c r="B15" s="315"/>
      <c r="C15" s="315"/>
      <c r="D15" s="315"/>
      <c r="E15" s="139" t="s">
        <v>152</v>
      </c>
      <c r="F15" s="139" t="s">
        <v>153</v>
      </c>
      <c r="G15" s="139"/>
    </row>
    <row r="16" spans="1:7" ht="14.25">
      <c r="A16" s="315" t="s">
        <v>155</v>
      </c>
      <c r="B16" s="315"/>
      <c r="C16" s="315"/>
      <c r="D16" s="315"/>
      <c r="E16" s="139" t="s">
        <v>152</v>
      </c>
      <c r="F16" s="139" t="s">
        <v>153</v>
      </c>
      <c r="G16" s="139"/>
    </row>
    <row r="17" spans="1:7" ht="14.25">
      <c r="A17" s="137"/>
    </row>
    <row r="18" spans="1:7" ht="14.25">
      <c r="A18" s="140"/>
      <c r="G18" s="39" t="s">
        <v>156</v>
      </c>
    </row>
    <row r="19" spans="1:7" ht="22.5">
      <c r="A19" s="141" t="s">
        <v>157</v>
      </c>
      <c r="B19" s="141" t="s">
        <v>158</v>
      </c>
      <c r="C19" s="141" t="s">
        <v>159</v>
      </c>
      <c r="D19" s="141" t="s">
        <v>160</v>
      </c>
      <c r="E19" s="141" t="s">
        <v>161</v>
      </c>
      <c r="F19" s="141" t="s">
        <v>162</v>
      </c>
      <c r="G19" s="141" t="s">
        <v>163</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13" t="s">
        <v>164</v>
      </c>
      <c r="B22" s="313"/>
      <c r="C22" s="313"/>
      <c r="D22" s="313"/>
      <c r="E22" s="313"/>
      <c r="F22" s="313"/>
      <c r="G22" s="313"/>
    </row>
    <row r="23" spans="1:7" ht="16.5" customHeight="1">
      <c r="A23" s="313" t="s">
        <v>165</v>
      </c>
      <c r="B23" s="313"/>
      <c r="C23" s="313"/>
      <c r="D23" s="313"/>
      <c r="E23" s="313"/>
      <c r="F23" s="313"/>
      <c r="G23" s="313"/>
    </row>
    <row r="24" spans="1:7" ht="16.5" customHeight="1">
      <c r="A24" s="313" t="s">
        <v>166</v>
      </c>
      <c r="B24" s="313"/>
      <c r="C24" s="313"/>
      <c r="D24" s="313"/>
      <c r="E24" s="313"/>
      <c r="F24" s="313"/>
      <c r="G24" s="313"/>
    </row>
    <row r="25" spans="1:7" ht="16.5" customHeight="1">
      <c r="A25" s="313" t="s">
        <v>167</v>
      </c>
      <c r="B25" s="313"/>
      <c r="C25" s="313"/>
      <c r="D25" s="313"/>
      <c r="E25" s="313"/>
      <c r="F25" s="313"/>
      <c r="G25" s="313"/>
    </row>
    <row r="26" spans="1:7" ht="16.5" customHeight="1">
      <c r="A26" s="313" t="s">
        <v>168</v>
      </c>
      <c r="B26" s="313"/>
      <c r="C26" s="313"/>
      <c r="D26" s="313"/>
      <c r="E26" s="313"/>
      <c r="F26" s="313"/>
      <c r="G26" s="313"/>
    </row>
    <row r="27" spans="1:7" ht="16.5" customHeight="1">
      <c r="A27" s="144" t="s">
        <v>169</v>
      </c>
      <c r="B27" s="144"/>
      <c r="C27" s="144"/>
      <c r="D27" s="144"/>
      <c r="E27" s="144"/>
      <c r="F27" s="144"/>
      <c r="G27" s="144"/>
    </row>
    <row r="28" spans="1:7" ht="16.5" customHeight="1">
      <c r="A28" s="313" t="s">
        <v>170</v>
      </c>
      <c r="B28" s="313"/>
      <c r="C28" s="313"/>
      <c r="D28" s="313"/>
      <c r="E28" s="313"/>
      <c r="F28" s="313"/>
      <c r="G28" s="313"/>
    </row>
    <row r="29" spans="1:7" ht="16.5" customHeight="1">
      <c r="A29" s="313" t="s">
        <v>171</v>
      </c>
      <c r="B29" s="313"/>
      <c r="C29" s="313"/>
      <c r="D29" s="313"/>
      <c r="E29" s="313"/>
      <c r="F29" s="313"/>
      <c r="G29" s="313"/>
    </row>
    <row r="30" spans="1:7" ht="16.5" customHeight="1">
      <c r="A30" s="314" t="s">
        <v>172</v>
      </c>
      <c r="B30" s="314"/>
      <c r="C30" s="314"/>
      <c r="D30" s="314"/>
      <c r="E30" s="314"/>
      <c r="F30" s="314"/>
      <c r="G30" s="314"/>
    </row>
    <row r="31" spans="1:7" ht="16.5" customHeight="1">
      <c r="A31" s="313" t="s">
        <v>173</v>
      </c>
      <c r="B31" s="313"/>
      <c r="C31" s="313"/>
      <c r="D31" s="313"/>
      <c r="E31" s="313"/>
      <c r="F31" s="313"/>
      <c r="G31" s="313"/>
    </row>
    <row r="32" spans="1:7" ht="16.5" customHeight="1">
      <c r="A32" s="313" t="s">
        <v>174</v>
      </c>
      <c r="B32" s="313"/>
      <c r="C32" s="313"/>
      <c r="D32" s="313"/>
      <c r="E32" s="313"/>
      <c r="F32" s="313"/>
      <c r="G32" s="313"/>
    </row>
    <row r="33" spans="1:7" ht="16.5" customHeight="1">
      <c r="A33" s="313" t="s">
        <v>175</v>
      </c>
      <c r="B33" s="313"/>
      <c r="C33" s="313"/>
      <c r="D33" s="313"/>
      <c r="E33" s="313"/>
      <c r="F33" s="313"/>
      <c r="G33" s="313"/>
    </row>
    <row r="34" spans="1:7" ht="16.5" customHeight="1">
      <c r="A34" s="313" t="s">
        <v>176</v>
      </c>
      <c r="B34" s="313"/>
      <c r="C34" s="313"/>
      <c r="D34" s="313"/>
      <c r="E34" s="313"/>
      <c r="F34" s="313"/>
      <c r="G34" s="313"/>
    </row>
    <row r="35" spans="1:7" ht="16.5" customHeight="1">
      <c r="A35" s="313" t="s">
        <v>177</v>
      </c>
      <c r="B35" s="313"/>
      <c r="C35" s="313"/>
      <c r="D35" s="313"/>
      <c r="E35" s="313"/>
      <c r="F35" s="313"/>
      <c r="G35" s="313"/>
    </row>
    <row r="36" spans="1:7" ht="16.5" customHeight="1">
      <c r="A36" s="313" t="s">
        <v>178</v>
      </c>
      <c r="B36" s="313"/>
      <c r="C36" s="313"/>
      <c r="D36" s="313"/>
      <c r="E36" s="313"/>
      <c r="F36" s="313"/>
      <c r="G36" s="313"/>
    </row>
    <row r="37" spans="1:7" ht="16.5" customHeight="1">
      <c r="A37" s="313" t="s">
        <v>179</v>
      </c>
      <c r="B37" s="313"/>
      <c r="C37" s="313"/>
      <c r="D37" s="313"/>
      <c r="E37" s="313"/>
      <c r="F37" s="313"/>
      <c r="G37" s="313"/>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9" priority="4" stopIfTrue="1">
      <formula>LEN(TRIM(A20))=0</formula>
    </cfRule>
  </conditionalFormatting>
  <conditionalFormatting sqref="B20:C20">
    <cfRule type="containsBlanks" dxfId="18" priority="3" stopIfTrue="1">
      <formula>LEN(TRIM(B20))=0</formula>
    </cfRule>
  </conditionalFormatting>
  <conditionalFormatting sqref="F20">
    <cfRule type="containsBlanks" dxfId="17" priority="2" stopIfTrue="1">
      <formula>LEN(TRIM(F20))=0</formula>
    </cfRule>
  </conditionalFormatting>
  <conditionalFormatting sqref="G20">
    <cfRule type="containsBlanks" dxfId="16"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25" style="139" customWidth="1"/>
    <col min="261" max="262" width="7.25" style="139" customWidth="1"/>
    <col min="263" max="263" width="8.375" style="139" customWidth="1"/>
    <col min="264" max="264" width="8.25" style="139" customWidth="1"/>
    <col min="265" max="511" width="9" style="139"/>
    <col min="512" max="512" width="14.5" style="139" customWidth="1"/>
    <col min="513" max="513" width="4.5" style="139" customWidth="1"/>
    <col min="514" max="515" width="13.625" style="139" customWidth="1"/>
    <col min="516" max="516" width="14.25" style="139" customWidth="1"/>
    <col min="517" max="518" width="7.25" style="139" customWidth="1"/>
    <col min="519" max="519" width="8.375" style="139" customWidth="1"/>
    <col min="520" max="520" width="8.25" style="139" customWidth="1"/>
    <col min="521" max="767" width="9" style="139"/>
    <col min="768" max="768" width="14.5" style="139" customWidth="1"/>
    <col min="769" max="769" width="4.5" style="139" customWidth="1"/>
    <col min="770" max="771" width="13.625" style="139" customWidth="1"/>
    <col min="772" max="772" width="14.25" style="139" customWidth="1"/>
    <col min="773" max="774" width="7.25" style="139" customWidth="1"/>
    <col min="775" max="775" width="8.375" style="139" customWidth="1"/>
    <col min="776" max="776" width="8.25" style="139" customWidth="1"/>
    <col min="777" max="1023" width="9" style="139"/>
    <col min="1024" max="1024" width="14.5" style="139" customWidth="1"/>
    <col min="1025" max="1025" width="4.5" style="139" customWidth="1"/>
    <col min="1026" max="1027" width="13.625" style="139" customWidth="1"/>
    <col min="1028" max="1028" width="14.25" style="139" customWidth="1"/>
    <col min="1029" max="1030" width="7.25" style="139" customWidth="1"/>
    <col min="1031" max="1031" width="8.375" style="139" customWidth="1"/>
    <col min="1032" max="1032" width="8.25" style="139" customWidth="1"/>
    <col min="1033" max="1279" width="9" style="139"/>
    <col min="1280" max="1280" width="14.5" style="139" customWidth="1"/>
    <col min="1281" max="1281" width="4.5" style="139" customWidth="1"/>
    <col min="1282" max="1283" width="13.625" style="139" customWidth="1"/>
    <col min="1284" max="1284" width="14.25" style="139" customWidth="1"/>
    <col min="1285" max="1286" width="7.25" style="139" customWidth="1"/>
    <col min="1287" max="1287" width="8.375" style="139" customWidth="1"/>
    <col min="1288" max="1288" width="8.25" style="139" customWidth="1"/>
    <col min="1289" max="1535" width="9" style="139"/>
    <col min="1536" max="1536" width="14.5" style="139" customWidth="1"/>
    <col min="1537" max="1537" width="4.5" style="139" customWidth="1"/>
    <col min="1538" max="1539" width="13.625" style="139" customWidth="1"/>
    <col min="1540" max="1540" width="14.25" style="139" customWidth="1"/>
    <col min="1541" max="1542" width="7.25" style="139" customWidth="1"/>
    <col min="1543" max="1543" width="8.375" style="139" customWidth="1"/>
    <col min="1544" max="1544" width="8.25" style="139" customWidth="1"/>
    <col min="1545" max="1791" width="9" style="139"/>
    <col min="1792" max="1792" width="14.5" style="139" customWidth="1"/>
    <col min="1793" max="1793" width="4.5" style="139" customWidth="1"/>
    <col min="1794" max="1795" width="13.625" style="139" customWidth="1"/>
    <col min="1796" max="1796" width="14.25" style="139" customWidth="1"/>
    <col min="1797" max="1798" width="7.25" style="139" customWidth="1"/>
    <col min="1799" max="1799" width="8.375" style="139" customWidth="1"/>
    <col min="1800" max="1800" width="8.25" style="139" customWidth="1"/>
    <col min="1801" max="2047" width="9" style="139"/>
    <col min="2048" max="2048" width="14.5" style="139" customWidth="1"/>
    <col min="2049" max="2049" width="4.5" style="139" customWidth="1"/>
    <col min="2050" max="2051" width="13.625" style="139" customWidth="1"/>
    <col min="2052" max="2052" width="14.25" style="139" customWidth="1"/>
    <col min="2053" max="2054" width="7.25" style="139" customWidth="1"/>
    <col min="2055" max="2055" width="8.375" style="139" customWidth="1"/>
    <col min="2056" max="2056" width="8.25" style="139" customWidth="1"/>
    <col min="2057" max="2303" width="9" style="139"/>
    <col min="2304" max="2304" width="14.5" style="139" customWidth="1"/>
    <col min="2305" max="2305" width="4.5" style="139" customWidth="1"/>
    <col min="2306" max="2307" width="13.625" style="139" customWidth="1"/>
    <col min="2308" max="2308" width="14.25" style="139" customWidth="1"/>
    <col min="2309" max="2310" width="7.25" style="139" customWidth="1"/>
    <col min="2311" max="2311" width="8.375" style="139" customWidth="1"/>
    <col min="2312" max="2312" width="8.25" style="139" customWidth="1"/>
    <col min="2313" max="2559" width="9" style="139"/>
    <col min="2560" max="2560" width="14.5" style="139" customWidth="1"/>
    <col min="2561" max="2561" width="4.5" style="139" customWidth="1"/>
    <col min="2562" max="2563" width="13.625" style="139" customWidth="1"/>
    <col min="2564" max="2564" width="14.25" style="139" customWidth="1"/>
    <col min="2565" max="2566" width="7.25" style="139" customWidth="1"/>
    <col min="2567" max="2567" width="8.375" style="139" customWidth="1"/>
    <col min="2568" max="2568" width="8.25" style="139" customWidth="1"/>
    <col min="2569" max="2815" width="9" style="139"/>
    <col min="2816" max="2816" width="14.5" style="139" customWidth="1"/>
    <col min="2817" max="2817" width="4.5" style="139" customWidth="1"/>
    <col min="2818" max="2819" width="13.625" style="139" customWidth="1"/>
    <col min="2820" max="2820" width="14.25" style="139" customWidth="1"/>
    <col min="2821" max="2822" width="7.25" style="139" customWidth="1"/>
    <col min="2823" max="2823" width="8.375" style="139" customWidth="1"/>
    <col min="2824" max="2824" width="8.25" style="139" customWidth="1"/>
    <col min="2825" max="3071" width="9" style="139"/>
    <col min="3072" max="3072" width="14.5" style="139" customWidth="1"/>
    <col min="3073" max="3073" width="4.5" style="139" customWidth="1"/>
    <col min="3074" max="3075" width="13.625" style="139" customWidth="1"/>
    <col min="3076" max="3076" width="14.25" style="139" customWidth="1"/>
    <col min="3077" max="3078" width="7.25" style="139" customWidth="1"/>
    <col min="3079" max="3079" width="8.375" style="139" customWidth="1"/>
    <col min="3080" max="3080" width="8.25" style="139" customWidth="1"/>
    <col min="3081" max="3327" width="9" style="139"/>
    <col min="3328" max="3328" width="14.5" style="139" customWidth="1"/>
    <col min="3329" max="3329" width="4.5" style="139" customWidth="1"/>
    <col min="3330" max="3331" width="13.625" style="139" customWidth="1"/>
    <col min="3332" max="3332" width="14.25" style="139" customWidth="1"/>
    <col min="3333" max="3334" width="7.25" style="139" customWidth="1"/>
    <col min="3335" max="3335" width="8.375" style="139" customWidth="1"/>
    <col min="3336" max="3336" width="8.25" style="139" customWidth="1"/>
    <col min="3337" max="3583" width="9" style="139"/>
    <col min="3584" max="3584" width="14.5" style="139" customWidth="1"/>
    <col min="3585" max="3585" width="4.5" style="139" customWidth="1"/>
    <col min="3586" max="3587" width="13.625" style="139" customWidth="1"/>
    <col min="3588" max="3588" width="14.25" style="139" customWidth="1"/>
    <col min="3589" max="3590" width="7.25" style="139" customWidth="1"/>
    <col min="3591" max="3591" width="8.375" style="139" customWidth="1"/>
    <col min="3592" max="3592" width="8.25" style="139" customWidth="1"/>
    <col min="3593" max="3839" width="9" style="139"/>
    <col min="3840" max="3840" width="14.5" style="139" customWidth="1"/>
    <col min="3841" max="3841" width="4.5" style="139" customWidth="1"/>
    <col min="3842" max="3843" width="13.625" style="139" customWidth="1"/>
    <col min="3844" max="3844" width="14.25" style="139" customWidth="1"/>
    <col min="3845" max="3846" width="7.25" style="139" customWidth="1"/>
    <col min="3847" max="3847" width="8.375" style="139" customWidth="1"/>
    <col min="3848" max="3848" width="8.25" style="139" customWidth="1"/>
    <col min="3849" max="4095" width="9" style="139"/>
    <col min="4096" max="4096" width="14.5" style="139" customWidth="1"/>
    <col min="4097" max="4097" width="4.5" style="139" customWidth="1"/>
    <col min="4098" max="4099" width="13.625" style="139" customWidth="1"/>
    <col min="4100" max="4100" width="14.25" style="139" customWidth="1"/>
    <col min="4101" max="4102" width="7.25" style="139" customWidth="1"/>
    <col min="4103" max="4103" width="8.375" style="139" customWidth="1"/>
    <col min="4104" max="4104" width="8.25" style="139" customWidth="1"/>
    <col min="4105" max="4351" width="9" style="139"/>
    <col min="4352" max="4352" width="14.5" style="139" customWidth="1"/>
    <col min="4353" max="4353" width="4.5" style="139" customWidth="1"/>
    <col min="4354" max="4355" width="13.625" style="139" customWidth="1"/>
    <col min="4356" max="4356" width="14.25" style="139" customWidth="1"/>
    <col min="4357" max="4358" width="7.25" style="139" customWidth="1"/>
    <col min="4359" max="4359" width="8.375" style="139" customWidth="1"/>
    <col min="4360" max="4360" width="8.25" style="139" customWidth="1"/>
    <col min="4361" max="4607" width="9" style="139"/>
    <col min="4608" max="4608" width="14.5" style="139" customWidth="1"/>
    <col min="4609" max="4609" width="4.5" style="139" customWidth="1"/>
    <col min="4610" max="4611" width="13.625" style="139" customWidth="1"/>
    <col min="4612" max="4612" width="14.25" style="139" customWidth="1"/>
    <col min="4613" max="4614" width="7.25" style="139" customWidth="1"/>
    <col min="4615" max="4615" width="8.375" style="139" customWidth="1"/>
    <col min="4616" max="4616" width="8.25" style="139" customWidth="1"/>
    <col min="4617" max="4863" width="9" style="139"/>
    <col min="4864" max="4864" width="14.5" style="139" customWidth="1"/>
    <col min="4865" max="4865" width="4.5" style="139" customWidth="1"/>
    <col min="4866" max="4867" width="13.625" style="139" customWidth="1"/>
    <col min="4868" max="4868" width="14.25" style="139" customWidth="1"/>
    <col min="4869" max="4870" width="7.25" style="139" customWidth="1"/>
    <col min="4871" max="4871" width="8.375" style="139" customWidth="1"/>
    <col min="4872" max="4872" width="8.25" style="139" customWidth="1"/>
    <col min="4873" max="5119" width="9" style="139"/>
    <col min="5120" max="5120" width="14.5" style="139" customWidth="1"/>
    <col min="5121" max="5121" width="4.5" style="139" customWidth="1"/>
    <col min="5122" max="5123" width="13.625" style="139" customWidth="1"/>
    <col min="5124" max="5124" width="14.25" style="139" customWidth="1"/>
    <col min="5125" max="5126" width="7.25" style="139" customWidth="1"/>
    <col min="5127" max="5127" width="8.375" style="139" customWidth="1"/>
    <col min="5128" max="5128" width="8.25" style="139" customWidth="1"/>
    <col min="5129" max="5375" width="9" style="139"/>
    <col min="5376" max="5376" width="14.5" style="139" customWidth="1"/>
    <col min="5377" max="5377" width="4.5" style="139" customWidth="1"/>
    <col min="5378" max="5379" width="13.625" style="139" customWidth="1"/>
    <col min="5380" max="5380" width="14.25" style="139" customWidth="1"/>
    <col min="5381" max="5382" width="7.25" style="139" customWidth="1"/>
    <col min="5383" max="5383" width="8.375" style="139" customWidth="1"/>
    <col min="5384" max="5384" width="8.25" style="139" customWidth="1"/>
    <col min="5385" max="5631" width="9" style="139"/>
    <col min="5632" max="5632" width="14.5" style="139" customWidth="1"/>
    <col min="5633" max="5633" width="4.5" style="139" customWidth="1"/>
    <col min="5634" max="5635" width="13.625" style="139" customWidth="1"/>
    <col min="5636" max="5636" width="14.25" style="139" customWidth="1"/>
    <col min="5637" max="5638" width="7.25" style="139" customWidth="1"/>
    <col min="5639" max="5639" width="8.375" style="139" customWidth="1"/>
    <col min="5640" max="5640" width="8.25" style="139" customWidth="1"/>
    <col min="5641" max="5887" width="9" style="139"/>
    <col min="5888" max="5888" width="14.5" style="139" customWidth="1"/>
    <col min="5889" max="5889" width="4.5" style="139" customWidth="1"/>
    <col min="5890" max="5891" width="13.625" style="139" customWidth="1"/>
    <col min="5892" max="5892" width="14.25" style="139" customWidth="1"/>
    <col min="5893" max="5894" width="7.25" style="139" customWidth="1"/>
    <col min="5895" max="5895" width="8.375" style="139" customWidth="1"/>
    <col min="5896" max="5896" width="8.25" style="139" customWidth="1"/>
    <col min="5897" max="6143" width="9" style="139"/>
    <col min="6144" max="6144" width="14.5" style="139" customWidth="1"/>
    <col min="6145" max="6145" width="4.5" style="139" customWidth="1"/>
    <col min="6146" max="6147" width="13.625" style="139" customWidth="1"/>
    <col min="6148" max="6148" width="14.25" style="139" customWidth="1"/>
    <col min="6149" max="6150" width="7.25" style="139" customWidth="1"/>
    <col min="6151" max="6151" width="8.375" style="139" customWidth="1"/>
    <col min="6152" max="6152" width="8.25" style="139" customWidth="1"/>
    <col min="6153" max="6399" width="9" style="139"/>
    <col min="6400" max="6400" width="14.5" style="139" customWidth="1"/>
    <col min="6401" max="6401" width="4.5" style="139" customWidth="1"/>
    <col min="6402" max="6403" width="13.625" style="139" customWidth="1"/>
    <col min="6404" max="6404" width="14.25" style="139" customWidth="1"/>
    <col min="6405" max="6406" width="7.25" style="139" customWidth="1"/>
    <col min="6407" max="6407" width="8.375" style="139" customWidth="1"/>
    <col min="6408" max="6408" width="8.25" style="139" customWidth="1"/>
    <col min="6409" max="6655" width="9" style="139"/>
    <col min="6656" max="6656" width="14.5" style="139" customWidth="1"/>
    <col min="6657" max="6657" width="4.5" style="139" customWidth="1"/>
    <col min="6658" max="6659" width="13.625" style="139" customWidth="1"/>
    <col min="6660" max="6660" width="14.25" style="139" customWidth="1"/>
    <col min="6661" max="6662" width="7.25" style="139" customWidth="1"/>
    <col min="6663" max="6663" width="8.375" style="139" customWidth="1"/>
    <col min="6664" max="6664" width="8.25" style="139" customWidth="1"/>
    <col min="6665" max="6911" width="9" style="139"/>
    <col min="6912" max="6912" width="14.5" style="139" customWidth="1"/>
    <col min="6913" max="6913" width="4.5" style="139" customWidth="1"/>
    <col min="6914" max="6915" width="13.625" style="139" customWidth="1"/>
    <col min="6916" max="6916" width="14.25" style="139" customWidth="1"/>
    <col min="6917" max="6918" width="7.25" style="139" customWidth="1"/>
    <col min="6919" max="6919" width="8.375" style="139" customWidth="1"/>
    <col min="6920" max="6920" width="8.25" style="139" customWidth="1"/>
    <col min="6921" max="7167" width="9" style="139"/>
    <col min="7168" max="7168" width="14.5" style="139" customWidth="1"/>
    <col min="7169" max="7169" width="4.5" style="139" customWidth="1"/>
    <col min="7170" max="7171" width="13.625" style="139" customWidth="1"/>
    <col min="7172" max="7172" width="14.25" style="139" customWidth="1"/>
    <col min="7173" max="7174" width="7.25" style="139" customWidth="1"/>
    <col min="7175" max="7175" width="8.375" style="139" customWidth="1"/>
    <col min="7176" max="7176" width="8.25" style="139" customWidth="1"/>
    <col min="7177" max="7423" width="9" style="139"/>
    <col min="7424" max="7424" width="14.5" style="139" customWidth="1"/>
    <col min="7425" max="7425" width="4.5" style="139" customWidth="1"/>
    <col min="7426" max="7427" width="13.625" style="139" customWidth="1"/>
    <col min="7428" max="7428" width="14.25" style="139" customWidth="1"/>
    <col min="7429" max="7430" width="7.25" style="139" customWidth="1"/>
    <col min="7431" max="7431" width="8.375" style="139" customWidth="1"/>
    <col min="7432" max="7432" width="8.25" style="139" customWidth="1"/>
    <col min="7433" max="7679" width="9" style="139"/>
    <col min="7680" max="7680" width="14.5" style="139" customWidth="1"/>
    <col min="7681" max="7681" width="4.5" style="139" customWidth="1"/>
    <col min="7682" max="7683" width="13.625" style="139" customWidth="1"/>
    <col min="7684" max="7684" width="14.25" style="139" customWidth="1"/>
    <col min="7685" max="7686" width="7.25" style="139" customWidth="1"/>
    <col min="7687" max="7687" width="8.375" style="139" customWidth="1"/>
    <col min="7688" max="7688" width="8.25" style="139" customWidth="1"/>
    <col min="7689" max="7935" width="9" style="139"/>
    <col min="7936" max="7936" width="14.5" style="139" customWidth="1"/>
    <col min="7937" max="7937" width="4.5" style="139" customWidth="1"/>
    <col min="7938" max="7939" width="13.625" style="139" customWidth="1"/>
    <col min="7940" max="7940" width="14.25" style="139" customWidth="1"/>
    <col min="7941" max="7942" width="7.25" style="139" customWidth="1"/>
    <col min="7943" max="7943" width="8.375" style="139" customWidth="1"/>
    <col min="7944" max="7944" width="8.25" style="139" customWidth="1"/>
    <col min="7945" max="8191" width="9" style="139"/>
    <col min="8192" max="8192" width="14.5" style="139" customWidth="1"/>
    <col min="8193" max="8193" width="4.5" style="139" customWidth="1"/>
    <col min="8194" max="8195" width="13.625" style="139" customWidth="1"/>
    <col min="8196" max="8196" width="14.25" style="139" customWidth="1"/>
    <col min="8197" max="8198" width="7.25" style="139" customWidth="1"/>
    <col min="8199" max="8199" width="8.375" style="139" customWidth="1"/>
    <col min="8200" max="8200" width="8.25" style="139" customWidth="1"/>
    <col min="8201" max="8447" width="9" style="139"/>
    <col min="8448" max="8448" width="14.5" style="139" customWidth="1"/>
    <col min="8449" max="8449" width="4.5" style="139" customWidth="1"/>
    <col min="8450" max="8451" width="13.625" style="139" customWidth="1"/>
    <col min="8452" max="8452" width="14.25" style="139" customWidth="1"/>
    <col min="8453" max="8454" width="7.25" style="139" customWidth="1"/>
    <col min="8455" max="8455" width="8.375" style="139" customWidth="1"/>
    <col min="8456" max="8456" width="8.25" style="139" customWidth="1"/>
    <col min="8457" max="8703" width="9" style="139"/>
    <col min="8704" max="8704" width="14.5" style="139" customWidth="1"/>
    <col min="8705" max="8705" width="4.5" style="139" customWidth="1"/>
    <col min="8706" max="8707" width="13.625" style="139" customWidth="1"/>
    <col min="8708" max="8708" width="14.25" style="139" customWidth="1"/>
    <col min="8709" max="8710" width="7.25" style="139" customWidth="1"/>
    <col min="8711" max="8711" width="8.375" style="139" customWidth="1"/>
    <col min="8712" max="8712" width="8.25" style="139" customWidth="1"/>
    <col min="8713" max="8959" width="9" style="139"/>
    <col min="8960" max="8960" width="14.5" style="139" customWidth="1"/>
    <col min="8961" max="8961" width="4.5" style="139" customWidth="1"/>
    <col min="8962" max="8963" width="13.625" style="139" customWidth="1"/>
    <col min="8964" max="8964" width="14.25" style="139" customWidth="1"/>
    <col min="8965" max="8966" width="7.25" style="139" customWidth="1"/>
    <col min="8967" max="8967" width="8.375" style="139" customWidth="1"/>
    <col min="8968" max="8968" width="8.25" style="139" customWidth="1"/>
    <col min="8969" max="9215" width="9" style="139"/>
    <col min="9216" max="9216" width="14.5" style="139" customWidth="1"/>
    <col min="9217" max="9217" width="4.5" style="139" customWidth="1"/>
    <col min="9218" max="9219" width="13.625" style="139" customWidth="1"/>
    <col min="9220" max="9220" width="14.25" style="139" customWidth="1"/>
    <col min="9221" max="9222" width="7.25" style="139" customWidth="1"/>
    <col min="9223" max="9223" width="8.375" style="139" customWidth="1"/>
    <col min="9224" max="9224" width="8.25" style="139" customWidth="1"/>
    <col min="9225" max="9471" width="9" style="139"/>
    <col min="9472" max="9472" width="14.5" style="139" customWidth="1"/>
    <col min="9473" max="9473" width="4.5" style="139" customWidth="1"/>
    <col min="9474" max="9475" width="13.625" style="139" customWidth="1"/>
    <col min="9476" max="9476" width="14.25" style="139" customWidth="1"/>
    <col min="9477" max="9478" width="7.25" style="139" customWidth="1"/>
    <col min="9479" max="9479" width="8.375" style="139" customWidth="1"/>
    <col min="9480" max="9480" width="8.25" style="139" customWidth="1"/>
    <col min="9481" max="9727" width="9" style="139"/>
    <col min="9728" max="9728" width="14.5" style="139" customWidth="1"/>
    <col min="9729" max="9729" width="4.5" style="139" customWidth="1"/>
    <col min="9730" max="9731" width="13.625" style="139" customWidth="1"/>
    <col min="9732" max="9732" width="14.25" style="139" customWidth="1"/>
    <col min="9733" max="9734" width="7.25" style="139" customWidth="1"/>
    <col min="9735" max="9735" width="8.375" style="139" customWidth="1"/>
    <col min="9736" max="9736" width="8.25" style="139" customWidth="1"/>
    <col min="9737" max="9983" width="9" style="139"/>
    <col min="9984" max="9984" width="14.5" style="139" customWidth="1"/>
    <col min="9985" max="9985" width="4.5" style="139" customWidth="1"/>
    <col min="9986" max="9987" width="13.625" style="139" customWidth="1"/>
    <col min="9988" max="9988" width="14.25" style="139" customWidth="1"/>
    <col min="9989" max="9990" width="7.25" style="139" customWidth="1"/>
    <col min="9991" max="9991" width="8.375" style="139" customWidth="1"/>
    <col min="9992" max="9992" width="8.25" style="139" customWidth="1"/>
    <col min="9993" max="10239" width="9" style="139"/>
    <col min="10240" max="10240" width="14.5" style="139" customWidth="1"/>
    <col min="10241" max="10241" width="4.5" style="139" customWidth="1"/>
    <col min="10242" max="10243" width="13.625" style="139" customWidth="1"/>
    <col min="10244" max="10244" width="14.25" style="139" customWidth="1"/>
    <col min="10245" max="10246" width="7.25" style="139" customWidth="1"/>
    <col min="10247" max="10247" width="8.375" style="139" customWidth="1"/>
    <col min="10248" max="10248" width="8.25" style="139" customWidth="1"/>
    <col min="10249" max="10495" width="9" style="139"/>
    <col min="10496" max="10496" width="14.5" style="139" customWidth="1"/>
    <col min="10497" max="10497" width="4.5" style="139" customWidth="1"/>
    <col min="10498" max="10499" width="13.625" style="139" customWidth="1"/>
    <col min="10500" max="10500" width="14.25" style="139" customWidth="1"/>
    <col min="10501" max="10502" width="7.25" style="139" customWidth="1"/>
    <col min="10503" max="10503" width="8.375" style="139" customWidth="1"/>
    <col min="10504" max="10504" width="8.25" style="139" customWidth="1"/>
    <col min="10505" max="10751" width="9" style="139"/>
    <col min="10752" max="10752" width="14.5" style="139" customWidth="1"/>
    <col min="10753" max="10753" width="4.5" style="139" customWidth="1"/>
    <col min="10754" max="10755" width="13.625" style="139" customWidth="1"/>
    <col min="10756" max="10756" width="14.25" style="139" customWidth="1"/>
    <col min="10757" max="10758" width="7.25" style="139" customWidth="1"/>
    <col min="10759" max="10759" width="8.375" style="139" customWidth="1"/>
    <col min="10760" max="10760" width="8.25" style="139" customWidth="1"/>
    <col min="10761" max="11007" width="9" style="139"/>
    <col min="11008" max="11008" width="14.5" style="139" customWidth="1"/>
    <col min="11009" max="11009" width="4.5" style="139" customWidth="1"/>
    <col min="11010" max="11011" width="13.625" style="139" customWidth="1"/>
    <col min="11012" max="11012" width="14.25" style="139" customWidth="1"/>
    <col min="11013" max="11014" width="7.25" style="139" customWidth="1"/>
    <col min="11015" max="11015" width="8.375" style="139" customWidth="1"/>
    <col min="11016" max="11016" width="8.25" style="139" customWidth="1"/>
    <col min="11017" max="11263" width="9" style="139"/>
    <col min="11264" max="11264" width="14.5" style="139" customWidth="1"/>
    <col min="11265" max="11265" width="4.5" style="139" customWidth="1"/>
    <col min="11266" max="11267" width="13.625" style="139" customWidth="1"/>
    <col min="11268" max="11268" width="14.25" style="139" customWidth="1"/>
    <col min="11269" max="11270" width="7.25" style="139" customWidth="1"/>
    <col min="11271" max="11271" width="8.375" style="139" customWidth="1"/>
    <col min="11272" max="11272" width="8.25" style="139" customWidth="1"/>
    <col min="11273" max="11519" width="9" style="139"/>
    <col min="11520" max="11520" width="14.5" style="139" customWidth="1"/>
    <col min="11521" max="11521" width="4.5" style="139" customWidth="1"/>
    <col min="11522" max="11523" width="13.625" style="139" customWidth="1"/>
    <col min="11524" max="11524" width="14.25" style="139" customWidth="1"/>
    <col min="11525" max="11526" width="7.25" style="139" customWidth="1"/>
    <col min="11527" max="11527" width="8.375" style="139" customWidth="1"/>
    <col min="11528" max="11528" width="8.25" style="139" customWidth="1"/>
    <col min="11529" max="11775" width="9" style="139"/>
    <col min="11776" max="11776" width="14.5" style="139" customWidth="1"/>
    <col min="11777" max="11777" width="4.5" style="139" customWidth="1"/>
    <col min="11778" max="11779" width="13.625" style="139" customWidth="1"/>
    <col min="11780" max="11780" width="14.25" style="139" customWidth="1"/>
    <col min="11781" max="11782" width="7.25" style="139" customWidth="1"/>
    <col min="11783" max="11783" width="8.375" style="139" customWidth="1"/>
    <col min="11784" max="11784" width="8.25" style="139" customWidth="1"/>
    <col min="11785" max="12031" width="9" style="139"/>
    <col min="12032" max="12032" width="14.5" style="139" customWidth="1"/>
    <col min="12033" max="12033" width="4.5" style="139" customWidth="1"/>
    <col min="12034" max="12035" width="13.625" style="139" customWidth="1"/>
    <col min="12036" max="12036" width="14.25" style="139" customWidth="1"/>
    <col min="12037" max="12038" width="7.25" style="139" customWidth="1"/>
    <col min="12039" max="12039" width="8.375" style="139" customWidth="1"/>
    <col min="12040" max="12040" width="8.25" style="139" customWidth="1"/>
    <col min="12041" max="12287" width="9" style="139"/>
    <col min="12288" max="12288" width="14.5" style="139" customWidth="1"/>
    <col min="12289" max="12289" width="4.5" style="139" customWidth="1"/>
    <col min="12290" max="12291" width="13.625" style="139" customWidth="1"/>
    <col min="12292" max="12292" width="14.25" style="139" customWidth="1"/>
    <col min="12293" max="12294" width="7.25" style="139" customWidth="1"/>
    <col min="12295" max="12295" width="8.375" style="139" customWidth="1"/>
    <col min="12296" max="12296" width="8.25" style="139" customWidth="1"/>
    <col min="12297" max="12543" width="9" style="139"/>
    <col min="12544" max="12544" width="14.5" style="139" customWidth="1"/>
    <col min="12545" max="12545" width="4.5" style="139" customWidth="1"/>
    <col min="12546" max="12547" width="13.625" style="139" customWidth="1"/>
    <col min="12548" max="12548" width="14.25" style="139" customWidth="1"/>
    <col min="12549" max="12550" width="7.25" style="139" customWidth="1"/>
    <col min="12551" max="12551" width="8.375" style="139" customWidth="1"/>
    <col min="12552" max="12552" width="8.25" style="139" customWidth="1"/>
    <col min="12553" max="12799" width="9" style="139"/>
    <col min="12800" max="12800" width="14.5" style="139" customWidth="1"/>
    <col min="12801" max="12801" width="4.5" style="139" customWidth="1"/>
    <col min="12802" max="12803" width="13.625" style="139" customWidth="1"/>
    <col min="12804" max="12804" width="14.25" style="139" customWidth="1"/>
    <col min="12805" max="12806" width="7.25" style="139" customWidth="1"/>
    <col min="12807" max="12807" width="8.375" style="139" customWidth="1"/>
    <col min="12808" max="12808" width="8.25" style="139" customWidth="1"/>
    <col min="12809" max="13055" width="9" style="139"/>
    <col min="13056" max="13056" width="14.5" style="139" customWidth="1"/>
    <col min="13057" max="13057" width="4.5" style="139" customWidth="1"/>
    <col min="13058" max="13059" width="13.625" style="139" customWidth="1"/>
    <col min="13060" max="13060" width="14.25" style="139" customWidth="1"/>
    <col min="13061" max="13062" width="7.25" style="139" customWidth="1"/>
    <col min="13063" max="13063" width="8.375" style="139" customWidth="1"/>
    <col min="13064" max="13064" width="8.25" style="139" customWidth="1"/>
    <col min="13065" max="13311" width="9" style="139"/>
    <col min="13312" max="13312" width="14.5" style="139" customWidth="1"/>
    <col min="13313" max="13313" width="4.5" style="139" customWidth="1"/>
    <col min="13314" max="13315" width="13.625" style="139" customWidth="1"/>
    <col min="13316" max="13316" width="14.25" style="139" customWidth="1"/>
    <col min="13317" max="13318" width="7.25" style="139" customWidth="1"/>
    <col min="13319" max="13319" width="8.375" style="139" customWidth="1"/>
    <col min="13320" max="13320" width="8.25" style="139" customWidth="1"/>
    <col min="13321" max="13567" width="9" style="139"/>
    <col min="13568" max="13568" width="14.5" style="139" customWidth="1"/>
    <col min="13569" max="13569" width="4.5" style="139" customWidth="1"/>
    <col min="13570" max="13571" width="13.625" style="139" customWidth="1"/>
    <col min="13572" max="13572" width="14.25" style="139" customWidth="1"/>
    <col min="13573" max="13574" width="7.25" style="139" customWidth="1"/>
    <col min="13575" max="13575" width="8.375" style="139" customWidth="1"/>
    <col min="13576" max="13576" width="8.25" style="139" customWidth="1"/>
    <col min="13577" max="13823" width="9" style="139"/>
    <col min="13824" max="13824" width="14.5" style="139" customWidth="1"/>
    <col min="13825" max="13825" width="4.5" style="139" customWidth="1"/>
    <col min="13826" max="13827" width="13.625" style="139" customWidth="1"/>
    <col min="13828" max="13828" width="14.25" style="139" customWidth="1"/>
    <col min="13829" max="13830" width="7.25" style="139" customWidth="1"/>
    <col min="13831" max="13831" width="8.375" style="139" customWidth="1"/>
    <col min="13832" max="13832" width="8.25" style="139" customWidth="1"/>
    <col min="13833" max="14079" width="9" style="139"/>
    <col min="14080" max="14080" width="14.5" style="139" customWidth="1"/>
    <col min="14081" max="14081" width="4.5" style="139" customWidth="1"/>
    <col min="14082" max="14083" width="13.625" style="139" customWidth="1"/>
    <col min="14084" max="14084" width="14.25" style="139" customWidth="1"/>
    <col min="14085" max="14086" width="7.25" style="139" customWidth="1"/>
    <col min="14087" max="14087" width="8.375" style="139" customWidth="1"/>
    <col min="14088" max="14088" width="8.25" style="139" customWidth="1"/>
    <col min="14089" max="14335" width="9" style="139"/>
    <col min="14336" max="14336" width="14.5" style="139" customWidth="1"/>
    <col min="14337" max="14337" width="4.5" style="139" customWidth="1"/>
    <col min="14338" max="14339" width="13.625" style="139" customWidth="1"/>
    <col min="14340" max="14340" width="14.25" style="139" customWidth="1"/>
    <col min="14341" max="14342" width="7.25" style="139" customWidth="1"/>
    <col min="14343" max="14343" width="8.375" style="139" customWidth="1"/>
    <col min="14344" max="14344" width="8.25" style="139" customWidth="1"/>
    <col min="14345" max="14591" width="9" style="139"/>
    <col min="14592" max="14592" width="14.5" style="139" customWidth="1"/>
    <col min="14593" max="14593" width="4.5" style="139" customWidth="1"/>
    <col min="14594" max="14595" width="13.625" style="139" customWidth="1"/>
    <col min="14596" max="14596" width="14.25" style="139" customWidth="1"/>
    <col min="14597" max="14598" width="7.25" style="139" customWidth="1"/>
    <col min="14599" max="14599" width="8.375" style="139" customWidth="1"/>
    <col min="14600" max="14600" width="8.25" style="139" customWidth="1"/>
    <col min="14601" max="14847" width="9" style="139"/>
    <col min="14848" max="14848" width="14.5" style="139" customWidth="1"/>
    <col min="14849" max="14849" width="4.5" style="139" customWidth="1"/>
    <col min="14850" max="14851" width="13.625" style="139" customWidth="1"/>
    <col min="14852" max="14852" width="14.25" style="139" customWidth="1"/>
    <col min="14853" max="14854" width="7.25" style="139" customWidth="1"/>
    <col min="14855" max="14855" width="8.375" style="139" customWidth="1"/>
    <col min="14856" max="14856" width="8.25" style="139" customWidth="1"/>
    <col min="14857" max="15103" width="9" style="139"/>
    <col min="15104" max="15104" width="14.5" style="139" customWidth="1"/>
    <col min="15105" max="15105" width="4.5" style="139" customWidth="1"/>
    <col min="15106" max="15107" width="13.625" style="139" customWidth="1"/>
    <col min="15108" max="15108" width="14.25" style="139" customWidth="1"/>
    <col min="15109" max="15110" width="7.25" style="139" customWidth="1"/>
    <col min="15111" max="15111" width="8.375" style="139" customWidth="1"/>
    <col min="15112" max="15112" width="8.25" style="139" customWidth="1"/>
    <col min="15113" max="15359" width="9" style="139"/>
    <col min="15360" max="15360" width="14.5" style="139" customWidth="1"/>
    <col min="15361" max="15361" width="4.5" style="139" customWidth="1"/>
    <col min="15362" max="15363" width="13.625" style="139" customWidth="1"/>
    <col min="15364" max="15364" width="14.25" style="139" customWidth="1"/>
    <col min="15365" max="15366" width="7.25" style="139" customWidth="1"/>
    <col min="15367" max="15367" width="8.375" style="139" customWidth="1"/>
    <col min="15368" max="15368" width="8.25" style="139" customWidth="1"/>
    <col min="15369" max="15615" width="9" style="139"/>
    <col min="15616" max="15616" width="14.5" style="139" customWidth="1"/>
    <col min="15617" max="15617" width="4.5" style="139" customWidth="1"/>
    <col min="15618" max="15619" width="13.625" style="139" customWidth="1"/>
    <col min="15620" max="15620" width="14.25" style="139" customWidth="1"/>
    <col min="15621" max="15622" width="7.25" style="139" customWidth="1"/>
    <col min="15623" max="15623" width="8.375" style="139" customWidth="1"/>
    <col min="15624" max="15624" width="8.25" style="139" customWidth="1"/>
    <col min="15625" max="15871" width="9" style="139"/>
    <col min="15872" max="15872" width="14.5" style="139" customWidth="1"/>
    <col min="15873" max="15873" width="4.5" style="139" customWidth="1"/>
    <col min="15874" max="15875" width="13.625" style="139" customWidth="1"/>
    <col min="15876" max="15876" width="14.25" style="139" customWidth="1"/>
    <col min="15877" max="15878" width="7.25" style="139" customWidth="1"/>
    <col min="15879" max="15879" width="8.375" style="139" customWidth="1"/>
    <col min="15880" max="15880" width="8.25" style="139" customWidth="1"/>
    <col min="15881" max="16127" width="9" style="139"/>
    <col min="16128" max="16128" width="14.5" style="139" customWidth="1"/>
    <col min="16129" max="16129" width="4.5" style="139" customWidth="1"/>
    <col min="16130" max="16131" width="13.625" style="139" customWidth="1"/>
    <col min="16132" max="16132" width="14.25" style="139" customWidth="1"/>
    <col min="16133" max="16134" width="7.25" style="139" customWidth="1"/>
    <col min="16135" max="16135" width="8.375" style="139" customWidth="1"/>
    <col min="16136" max="16136" width="8.25" style="139" customWidth="1"/>
    <col min="16137" max="16384" width="9" style="139"/>
  </cols>
  <sheetData>
    <row r="1" spans="1:12" customFormat="1" ht="33" customHeight="1">
      <c r="A1" s="162" t="s">
        <v>320</v>
      </c>
      <c r="B1" s="162"/>
      <c r="C1" s="162"/>
      <c r="D1" s="162"/>
      <c r="E1" s="162"/>
      <c r="F1" s="162"/>
      <c r="G1" s="162"/>
      <c r="H1" s="162"/>
      <c r="I1" s="162"/>
      <c r="J1" s="162"/>
      <c r="K1" s="162"/>
      <c r="L1" s="162"/>
    </row>
    <row r="2" spans="1:12">
      <c r="A2" s="139" t="s">
        <v>180</v>
      </c>
    </row>
    <row r="3" spans="1:12">
      <c r="E3" s="343" t="str">
        <f>IF(経費支出管理表!H4="","",経費支出管理表!H4)</f>
        <v/>
      </c>
      <c r="F3" s="343"/>
      <c r="G3" s="343"/>
      <c r="H3" s="343"/>
    </row>
    <row r="4" spans="1:12">
      <c r="A4" s="343" t="s">
        <v>181</v>
      </c>
      <c r="B4" s="343"/>
      <c r="C4" s="343"/>
      <c r="D4" s="343"/>
      <c r="E4" s="343"/>
      <c r="F4" s="343"/>
      <c r="G4" s="343"/>
      <c r="H4" s="343"/>
    </row>
    <row r="5" spans="1:12">
      <c r="A5" s="145"/>
      <c r="B5" s="145"/>
      <c r="C5" s="145"/>
      <c r="D5" s="145"/>
      <c r="E5" s="145"/>
      <c r="F5" s="145"/>
      <c r="G5" s="145"/>
      <c r="H5" s="145"/>
    </row>
    <row r="6" spans="1:12">
      <c r="A6" s="145"/>
      <c r="B6" s="145"/>
      <c r="C6" s="145"/>
      <c r="D6" s="145"/>
      <c r="E6" s="145"/>
      <c r="F6" s="145"/>
      <c r="G6" s="145"/>
      <c r="H6" s="145"/>
    </row>
    <row r="7" spans="1:12">
      <c r="A7" s="139" t="s">
        <v>182</v>
      </c>
      <c r="E7" s="146"/>
      <c r="F7" s="146"/>
      <c r="G7" s="146"/>
      <c r="H7" s="146"/>
      <c r="I7" s="146"/>
    </row>
    <row r="8" spans="1:12">
      <c r="E8" s="146"/>
      <c r="F8" s="146"/>
      <c r="G8" s="146"/>
      <c r="H8" s="146"/>
      <c r="I8" s="146"/>
    </row>
    <row r="9" spans="1:12" customFormat="1" ht="16.5" customHeight="1">
      <c r="C9" s="139"/>
      <c r="D9" s="147" t="s">
        <v>183</v>
      </c>
      <c r="E9" s="342"/>
      <c r="F9" s="342"/>
      <c r="G9" s="342"/>
      <c r="H9" s="342"/>
    </row>
    <row r="10" spans="1:12" customFormat="1" ht="16.5" customHeight="1">
      <c r="C10" s="139"/>
      <c r="D10" s="147"/>
      <c r="E10" s="342"/>
      <c r="F10" s="342"/>
      <c r="G10" s="342"/>
      <c r="H10" s="342"/>
    </row>
    <row r="11" spans="1:12" customFormat="1" ht="16.5" customHeight="1">
      <c r="C11" s="139"/>
      <c r="D11" s="147" t="s">
        <v>184</v>
      </c>
      <c r="E11" s="342" t="str">
        <f>IF(経費支出管理表!H3="","",経費支出管理表!H3)</f>
        <v/>
      </c>
      <c r="F11" s="342"/>
      <c r="G11" s="342"/>
      <c r="H11" s="342"/>
    </row>
    <row r="12" spans="1:12" customFormat="1" ht="16.5" customHeight="1">
      <c r="C12" s="139"/>
      <c r="D12" s="148" t="s">
        <v>185</v>
      </c>
      <c r="E12" s="342"/>
      <c r="F12" s="342"/>
      <c r="G12" s="342"/>
      <c r="H12" s="149" t="s">
        <v>186</v>
      </c>
    </row>
    <row r="15" spans="1:12">
      <c r="A15" s="338" t="s">
        <v>187</v>
      </c>
      <c r="B15" s="338"/>
      <c r="C15" s="338"/>
      <c r="D15" s="338"/>
      <c r="E15" s="338"/>
      <c r="F15" s="338"/>
      <c r="G15" s="338"/>
      <c r="H15" s="338"/>
    </row>
    <row r="16" spans="1:12" ht="11.25" customHeight="1"/>
    <row r="17" spans="1:9" ht="11.25" customHeight="1"/>
    <row r="18" spans="1:9">
      <c r="A18" s="339" t="s">
        <v>188</v>
      </c>
      <c r="B18" s="339"/>
      <c r="C18" s="339"/>
      <c r="D18" s="339"/>
      <c r="E18" s="339"/>
      <c r="F18" s="339"/>
      <c r="G18" s="339"/>
      <c r="H18" s="339"/>
    </row>
    <row r="19" spans="1:9">
      <c r="A19" s="340" t="s">
        <v>189</v>
      </c>
      <c r="B19" s="339"/>
      <c r="C19" s="339"/>
      <c r="D19" s="339"/>
      <c r="E19" s="339"/>
      <c r="F19" s="339"/>
      <c r="G19" s="339"/>
      <c r="H19" s="339"/>
    </row>
    <row r="20" spans="1:9">
      <c r="A20" s="339" t="s">
        <v>190</v>
      </c>
      <c r="B20" s="339"/>
      <c r="C20" s="339"/>
      <c r="D20" s="339"/>
      <c r="E20" s="339"/>
      <c r="F20" s="339"/>
      <c r="G20" s="339"/>
      <c r="H20" s="339"/>
    </row>
    <row r="23" spans="1:9" ht="27.75" customHeight="1">
      <c r="A23" s="341" t="s">
        <v>191</v>
      </c>
      <c r="B23" s="341"/>
      <c r="C23" s="341"/>
      <c r="D23" s="341"/>
      <c r="E23" s="341"/>
      <c r="F23" s="341"/>
      <c r="G23" s="341"/>
      <c r="H23" s="341"/>
    </row>
    <row r="25" spans="1:9" ht="44.25" customHeight="1">
      <c r="A25" s="331" t="s">
        <v>327</v>
      </c>
      <c r="B25" s="332"/>
      <c r="C25" s="332"/>
      <c r="D25" s="332"/>
      <c r="E25" s="335" t="s">
        <v>330</v>
      </c>
      <c r="F25" s="336"/>
      <c r="G25" s="337"/>
      <c r="H25" s="337"/>
    </row>
    <row r="26" spans="1:9" ht="44.25" customHeight="1">
      <c r="A26" s="333" t="s">
        <v>328</v>
      </c>
      <c r="B26" s="334"/>
      <c r="C26" s="334"/>
      <c r="D26" s="334"/>
      <c r="E26" s="335" t="s">
        <v>331</v>
      </c>
      <c r="F26" s="336"/>
      <c r="G26" s="337"/>
      <c r="H26" s="337"/>
    </row>
    <row r="27" spans="1:9" ht="44.25" customHeight="1">
      <c r="A27" s="329" t="s">
        <v>329</v>
      </c>
      <c r="B27" s="330"/>
      <c r="C27" s="330"/>
      <c r="D27" s="330"/>
      <c r="E27" s="335" t="s">
        <v>332</v>
      </c>
      <c r="F27" s="336"/>
      <c r="G27" s="337"/>
      <c r="H27" s="337"/>
    </row>
    <row r="28" spans="1:9" ht="33.75" customHeight="1">
      <c r="A28" s="321" t="s">
        <v>333</v>
      </c>
      <c r="B28" s="321"/>
      <c r="C28" s="321"/>
      <c r="D28" s="321"/>
      <c r="E28" s="326" t="str">
        <f>IF(I28&gt;=30,"はい","いいえ")</f>
        <v>いいえ</v>
      </c>
      <c r="F28" s="327"/>
      <c r="G28" s="327"/>
      <c r="H28" s="328"/>
      <c r="I28" s="188">
        <f>G27-G25</f>
        <v>0</v>
      </c>
    </row>
    <row r="29" spans="1:9" ht="33.75" customHeight="1">
      <c r="A29" s="321" t="s">
        <v>192</v>
      </c>
      <c r="B29" s="321"/>
      <c r="C29" s="321"/>
      <c r="D29" s="321"/>
      <c r="E29" s="326" t="str">
        <f>IF(I29&gt;=30,"はい","いいえ")</f>
        <v>いいえ</v>
      </c>
      <c r="F29" s="327"/>
      <c r="G29" s="327"/>
      <c r="H29" s="328"/>
      <c r="I29" s="188">
        <f>G26-G25</f>
        <v>0</v>
      </c>
    </row>
    <row r="30" spans="1:9" ht="33.75" customHeight="1">
      <c r="A30" s="321" t="s">
        <v>338</v>
      </c>
      <c r="B30" s="322"/>
      <c r="C30" s="322"/>
      <c r="D30" s="322"/>
      <c r="E30" s="326" t="str">
        <f>IF(I29&gt;=30,IF(I30&gt;=30,"はい","いいえ"),"-")</f>
        <v>-</v>
      </c>
      <c r="F30" s="327"/>
      <c r="G30" s="327"/>
      <c r="H30" s="328"/>
      <c r="I30" s="188">
        <f>G27-G26</f>
        <v>0</v>
      </c>
    </row>
    <row r="31" spans="1:9" ht="18.75">
      <c r="A31" s="139" t="s">
        <v>336</v>
      </c>
    </row>
    <row r="32" spans="1:9">
      <c r="A32" s="139" t="s">
        <v>337</v>
      </c>
    </row>
    <row r="33" spans="1:8" ht="18.75">
      <c r="A33" s="139" t="s">
        <v>334</v>
      </c>
    </row>
    <row r="35" spans="1:8">
      <c r="A35" s="323" t="s">
        <v>335</v>
      </c>
      <c r="B35" s="323"/>
      <c r="C35" s="323"/>
      <c r="D35" s="323"/>
      <c r="E35" s="323"/>
      <c r="F35" s="323"/>
      <c r="G35" s="323"/>
      <c r="H35" s="323"/>
    </row>
    <row r="36" spans="1:8">
      <c r="A36" s="139" t="s">
        <v>193</v>
      </c>
    </row>
    <row r="39" spans="1:8">
      <c r="A39" s="139" t="s">
        <v>339</v>
      </c>
    </row>
    <row r="40" spans="1:8" ht="67.5" customHeight="1">
      <c r="A40" s="150" t="s">
        <v>194</v>
      </c>
      <c r="B40" s="150" t="s">
        <v>195</v>
      </c>
      <c r="C40" s="150" t="s">
        <v>196</v>
      </c>
      <c r="D40" s="150" t="s">
        <v>197</v>
      </c>
      <c r="E40" s="324" t="s">
        <v>340</v>
      </c>
      <c r="F40" s="325"/>
      <c r="G40" s="151" t="s">
        <v>198</v>
      </c>
      <c r="H40" s="152" t="s">
        <v>199</v>
      </c>
    </row>
    <row r="41" spans="1:8" ht="21.75" customHeight="1">
      <c r="A41" s="153" t="s">
        <v>200</v>
      </c>
      <c r="B41" s="150" t="s">
        <v>201</v>
      </c>
      <c r="C41" s="191">
        <v>36526</v>
      </c>
      <c r="D41" s="191">
        <v>43922</v>
      </c>
      <c r="E41" s="319">
        <v>1100</v>
      </c>
      <c r="F41" s="320"/>
      <c r="G41" s="191">
        <v>44835</v>
      </c>
      <c r="H41" s="154">
        <v>100</v>
      </c>
    </row>
    <row r="42" spans="1:8" ht="21.75" customHeight="1">
      <c r="A42" s="153"/>
      <c r="B42" s="150"/>
      <c r="C42" s="191"/>
      <c r="D42" s="191"/>
      <c r="E42" s="319"/>
      <c r="F42" s="320"/>
      <c r="G42" s="191"/>
      <c r="H42" s="154"/>
    </row>
    <row r="43" spans="1:8" ht="21.75" customHeight="1">
      <c r="A43" s="153"/>
      <c r="B43" s="150"/>
      <c r="C43" s="191"/>
      <c r="D43" s="191"/>
      <c r="E43" s="319"/>
      <c r="F43" s="320"/>
      <c r="G43" s="191"/>
      <c r="H43" s="154"/>
    </row>
    <row r="44" spans="1:8" ht="21.75" customHeight="1">
      <c r="A44" s="153"/>
      <c r="B44" s="150"/>
      <c r="C44" s="191"/>
      <c r="D44" s="191"/>
      <c r="E44" s="319"/>
      <c r="F44" s="320"/>
      <c r="G44" s="191"/>
      <c r="H44" s="154"/>
    </row>
    <row r="45" spans="1:8">
      <c r="C45" s="155"/>
      <c r="D45" s="155"/>
      <c r="G45" s="155"/>
    </row>
    <row r="46" spans="1:8" ht="14.45" customHeight="1">
      <c r="A46" s="139" t="s">
        <v>202</v>
      </c>
    </row>
    <row r="47" spans="1:8">
      <c r="A47" s="139" t="s">
        <v>203</v>
      </c>
    </row>
    <row r="48" spans="1:8">
      <c r="A48" s="139" t="s">
        <v>204</v>
      </c>
    </row>
    <row r="49" spans="1:1">
      <c r="A49" s="139" t="s">
        <v>205</v>
      </c>
    </row>
    <row r="50" spans="1:1">
      <c r="A50" s="139" t="s">
        <v>206</v>
      </c>
    </row>
    <row r="51" spans="1:1">
      <c r="A51" s="139" t="s">
        <v>207</v>
      </c>
    </row>
    <row r="52" spans="1:1" ht="14.45" customHeight="1">
      <c r="A52" s="139" t="s">
        <v>208</v>
      </c>
    </row>
    <row r="53" spans="1:1">
      <c r="A53" s="139" t="s">
        <v>209</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5"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5" t="s">
        <v>210</v>
      </c>
      <c r="B2" s="315"/>
      <c r="C2" s="315"/>
      <c r="D2" s="315"/>
      <c r="E2" s="315"/>
      <c r="F2" s="315"/>
      <c r="G2" s="315"/>
      <c r="H2" s="315"/>
    </row>
    <row r="3" spans="1:8" ht="14.25">
      <c r="A3" s="137"/>
    </row>
    <row r="4" spans="1:8" ht="14.25">
      <c r="A4" s="345" t="s">
        <v>211</v>
      </c>
      <c r="B4" s="345"/>
      <c r="C4" s="345"/>
      <c r="D4" s="345"/>
      <c r="E4" s="345"/>
      <c r="F4" s="345"/>
      <c r="G4" s="345"/>
      <c r="H4" s="345"/>
    </row>
    <row r="6" spans="1:8" s="39" customFormat="1" ht="17.25" customHeight="1">
      <c r="F6" s="138" t="s">
        <v>146</v>
      </c>
      <c r="G6" s="346" t="str">
        <f>IF(経費支出管理表!H3="","",経費支出管理表!H3)</f>
        <v/>
      </c>
      <c r="H6" s="346"/>
    </row>
    <row r="7" spans="1:8" s="39" customFormat="1" ht="17.25" customHeight="1">
      <c r="F7" s="138" t="s">
        <v>147</v>
      </c>
      <c r="G7" s="346" t="str">
        <f>IF(経費支出管理表!H4="","",経費支出管理表!H4)</f>
        <v/>
      </c>
      <c r="H7" s="346"/>
    </row>
    <row r="8" spans="1:8" ht="14.25">
      <c r="A8" s="137"/>
    </row>
    <row r="9" spans="1:8">
      <c r="A9" s="156"/>
    </row>
    <row r="10" spans="1:8">
      <c r="A10" s="156"/>
    </row>
    <row r="11" spans="1:8" ht="14.25">
      <c r="A11" s="137"/>
    </row>
    <row r="12" spans="1:8" ht="14.25">
      <c r="H12" s="157" t="s">
        <v>21</v>
      </c>
    </row>
    <row r="13" spans="1:8" ht="28.5">
      <c r="A13" s="158" t="s">
        <v>212</v>
      </c>
      <c r="B13" s="159" t="s">
        <v>213</v>
      </c>
      <c r="C13" s="159" t="s">
        <v>214</v>
      </c>
      <c r="D13" s="159" t="s">
        <v>215</v>
      </c>
      <c r="E13" s="159" t="s">
        <v>216</v>
      </c>
      <c r="F13" s="159" t="s">
        <v>217</v>
      </c>
      <c r="G13" s="159" t="s">
        <v>218</v>
      </c>
      <c r="H13" s="159" t="s">
        <v>219</v>
      </c>
    </row>
    <row r="14" spans="1:8" ht="108.6" customHeight="1">
      <c r="A14" s="160"/>
      <c r="B14" s="160"/>
      <c r="C14" s="160"/>
      <c r="D14" s="189"/>
      <c r="E14" s="190" t="str">
        <f>IF((C14*D14)&lt;&gt;0,(C14*D14),"")</f>
        <v/>
      </c>
      <c r="F14" s="161"/>
      <c r="G14" s="160"/>
      <c r="H14" s="160"/>
    </row>
    <row r="15" spans="1:8" ht="14.25">
      <c r="A15" s="137"/>
    </row>
    <row r="16" spans="1:8" ht="14.25">
      <c r="A16" s="315" t="s">
        <v>220</v>
      </c>
      <c r="B16" s="315"/>
      <c r="C16" s="315"/>
      <c r="D16" s="315"/>
      <c r="E16" s="315"/>
      <c r="F16" s="315"/>
      <c r="G16" s="315"/>
      <c r="H16" s="315"/>
    </row>
    <row r="17" spans="1:8" ht="14.25">
      <c r="A17" s="315" t="s">
        <v>221</v>
      </c>
      <c r="B17" s="315"/>
      <c r="C17" s="315"/>
      <c r="D17" s="315"/>
      <c r="E17" s="315"/>
      <c r="F17" s="315"/>
      <c r="G17" s="315"/>
      <c r="H17" s="315"/>
    </row>
    <row r="18" spans="1:8" ht="14.25">
      <c r="A18" s="315" t="s">
        <v>222</v>
      </c>
      <c r="B18" s="315"/>
      <c r="C18" s="315"/>
      <c r="D18" s="315"/>
      <c r="E18" s="315"/>
      <c r="F18" s="315"/>
      <c r="G18" s="315"/>
      <c r="H18" s="315"/>
    </row>
    <row r="19" spans="1:8" ht="14.25">
      <c r="A19" s="315" t="s">
        <v>223</v>
      </c>
      <c r="B19" s="315"/>
      <c r="C19" s="315"/>
      <c r="D19" s="315"/>
      <c r="E19" s="315"/>
      <c r="F19" s="315"/>
      <c r="G19" s="315"/>
      <c r="H19" s="315"/>
    </row>
    <row r="20" spans="1:8" ht="14.25">
      <c r="A20" s="315" t="s">
        <v>224</v>
      </c>
      <c r="B20" s="315"/>
      <c r="C20" s="315"/>
      <c r="D20" s="315"/>
      <c r="E20" s="315"/>
      <c r="F20" s="315"/>
      <c r="G20" s="315"/>
      <c r="H20" s="315"/>
    </row>
    <row r="21" spans="1:8" ht="14.25">
      <c r="A21" s="315" t="s">
        <v>225</v>
      </c>
      <c r="B21" s="315"/>
      <c r="C21" s="315"/>
      <c r="D21" s="315"/>
      <c r="E21" s="315"/>
      <c r="F21" s="315"/>
      <c r="G21" s="315"/>
      <c r="H21" s="315"/>
    </row>
    <row r="22" spans="1:8" ht="14.25">
      <c r="A22" s="315" t="s">
        <v>226</v>
      </c>
      <c r="B22" s="315"/>
      <c r="C22" s="315"/>
      <c r="D22" s="315"/>
      <c r="E22" s="315"/>
      <c r="F22" s="315"/>
      <c r="G22" s="315"/>
      <c r="H22" s="315"/>
    </row>
    <row r="23" spans="1:8" ht="14.25">
      <c r="A23" s="315"/>
      <c r="B23" s="315"/>
      <c r="C23" s="315"/>
      <c r="D23" s="315"/>
      <c r="E23" s="315"/>
      <c r="F23" s="315"/>
      <c r="G23" s="315"/>
      <c r="H23" s="315"/>
    </row>
    <row r="24" spans="1:8" ht="14.25">
      <c r="A24" s="137"/>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62" t="s">
        <v>227</v>
      </c>
      <c r="B1" s="162"/>
      <c r="C1" s="162"/>
      <c r="D1" s="162"/>
      <c r="E1" s="162"/>
      <c r="F1" s="162"/>
      <c r="G1" s="162"/>
      <c r="H1" s="162"/>
      <c r="I1" s="162"/>
      <c r="J1" s="162"/>
      <c r="K1" s="162"/>
    </row>
    <row r="2" spans="1:11" ht="18.75">
      <c r="A2" s="344"/>
      <c r="B2" s="344"/>
      <c r="C2" s="344"/>
      <c r="D2" s="344"/>
      <c r="E2" s="344"/>
      <c r="F2" s="344"/>
      <c r="G2" s="344"/>
      <c r="H2" s="163"/>
      <c r="I2" s="163"/>
      <c r="J2" s="163"/>
      <c r="K2" s="163"/>
    </row>
    <row r="3" spans="1:11" ht="14.25">
      <c r="A3" s="315" t="s">
        <v>228</v>
      </c>
      <c r="B3" s="315"/>
      <c r="C3" s="315"/>
      <c r="D3" s="315"/>
      <c r="E3" s="315"/>
      <c r="F3" s="315"/>
      <c r="G3" s="315"/>
    </row>
    <row r="4" spans="1:11" ht="14.25">
      <c r="A4" s="157"/>
      <c r="B4" s="157"/>
      <c r="C4" s="157"/>
      <c r="D4" s="157"/>
      <c r="E4" s="351" t="str">
        <f>IF(経費支出管理表!H4="","",経費支出管理表!H4)</f>
        <v/>
      </c>
      <c r="F4" s="351"/>
      <c r="G4" s="351"/>
    </row>
    <row r="5" spans="1:11" ht="16.5" customHeight="1">
      <c r="C5" s="157"/>
      <c r="D5" s="157"/>
      <c r="F5" s="352" t="s">
        <v>229</v>
      </c>
      <c r="G5" s="352"/>
    </row>
    <row r="6" spans="1:11" ht="14.25">
      <c r="A6" s="137"/>
      <c r="B6" s="137"/>
      <c r="C6" s="137"/>
      <c r="D6" s="137"/>
    </row>
    <row r="7" spans="1:11" ht="16.5" customHeight="1">
      <c r="A7" s="315" t="s">
        <v>230</v>
      </c>
      <c r="B7" s="315"/>
      <c r="C7" s="315"/>
      <c r="D7" s="315"/>
      <c r="E7" s="315"/>
      <c r="F7" s="315"/>
      <c r="G7" s="315"/>
    </row>
    <row r="8" spans="1:11" ht="14.25">
      <c r="A8" s="137"/>
      <c r="B8" s="137"/>
      <c r="C8" s="137"/>
      <c r="D8" s="137"/>
    </row>
    <row r="9" spans="1:11" ht="16.5" customHeight="1">
      <c r="C9" s="147" t="s">
        <v>183</v>
      </c>
      <c r="D9" s="342"/>
      <c r="E9" s="342"/>
      <c r="F9" s="342"/>
      <c r="G9" s="342"/>
    </row>
    <row r="10" spans="1:11" ht="16.5" customHeight="1">
      <c r="C10" s="147"/>
      <c r="D10" s="342"/>
      <c r="E10" s="342"/>
      <c r="F10" s="342"/>
      <c r="G10" s="342"/>
    </row>
    <row r="11" spans="1:11" ht="16.5" customHeight="1">
      <c r="C11" s="147" t="s">
        <v>184</v>
      </c>
      <c r="D11" s="342" t="str">
        <f>IF(経費支出管理表!H3="","",経費支出管理表!H3)</f>
        <v/>
      </c>
      <c r="E11" s="342"/>
      <c r="F11" s="342"/>
      <c r="G11" s="342"/>
    </row>
    <row r="12" spans="1:11" ht="16.5" customHeight="1">
      <c r="C12" s="148" t="s">
        <v>185</v>
      </c>
      <c r="D12" s="342"/>
      <c r="E12" s="342"/>
      <c r="F12" s="342"/>
      <c r="G12" s="149" t="s">
        <v>186</v>
      </c>
    </row>
    <row r="13" spans="1:11">
      <c r="C13" s="353" t="s">
        <v>231</v>
      </c>
      <c r="D13" s="353"/>
      <c r="E13" s="353"/>
      <c r="F13" s="353"/>
      <c r="G13" s="353"/>
    </row>
    <row r="14" spans="1:11" ht="21" customHeight="1">
      <c r="A14" s="137"/>
      <c r="B14" s="137"/>
      <c r="C14" s="137"/>
      <c r="D14" s="137"/>
    </row>
    <row r="15" spans="1:11" ht="16.5" customHeight="1">
      <c r="A15" s="316" t="s">
        <v>232</v>
      </c>
      <c r="B15" s="316"/>
      <c r="C15" s="316"/>
      <c r="D15" s="316"/>
      <c r="E15" s="316"/>
      <c r="F15" s="316"/>
      <c r="G15" s="316"/>
    </row>
    <row r="16" spans="1:11" ht="21" customHeight="1">
      <c r="A16" s="137"/>
      <c r="B16" s="137"/>
      <c r="C16" s="137"/>
      <c r="D16" s="137"/>
    </row>
    <row r="17" spans="1:7" ht="16.5" customHeight="1">
      <c r="A17" s="348" t="s">
        <v>233</v>
      </c>
      <c r="B17" s="348"/>
      <c r="C17" s="348"/>
      <c r="D17" s="348"/>
      <c r="E17" s="348"/>
      <c r="F17" s="348"/>
      <c r="G17" s="348"/>
    </row>
    <row r="18" spans="1:7" ht="16.5" customHeight="1">
      <c r="A18" s="348" t="s">
        <v>234</v>
      </c>
      <c r="B18" s="348"/>
      <c r="C18" s="348"/>
      <c r="D18" s="348"/>
      <c r="E18" s="348"/>
      <c r="F18" s="348"/>
      <c r="G18" s="348"/>
    </row>
    <row r="19" spans="1:7" ht="21" customHeight="1">
      <c r="A19" s="164"/>
      <c r="B19" s="164"/>
      <c r="C19" s="164"/>
      <c r="D19" s="164"/>
    </row>
    <row r="20" spans="1:7" ht="21" customHeight="1">
      <c r="A20" s="316" t="s">
        <v>149</v>
      </c>
      <c r="B20" s="316"/>
      <c r="C20" s="316"/>
      <c r="D20" s="316"/>
      <c r="E20" s="316"/>
      <c r="F20" s="316"/>
      <c r="G20" s="316"/>
    </row>
    <row r="21" spans="1:7" ht="21" customHeight="1">
      <c r="A21" s="137"/>
      <c r="B21" s="137"/>
      <c r="C21" s="137"/>
      <c r="D21" s="137"/>
    </row>
    <row r="22" spans="1:7" ht="16.5" customHeight="1">
      <c r="A22" s="315" t="s">
        <v>235</v>
      </c>
      <c r="B22" s="315"/>
      <c r="C22" s="315"/>
      <c r="D22" s="315"/>
      <c r="E22" s="315"/>
      <c r="F22" s="315"/>
      <c r="G22" s="315"/>
    </row>
    <row r="23" spans="1:7" ht="16.5" customHeight="1">
      <c r="A23" s="315" t="s">
        <v>236</v>
      </c>
      <c r="B23" s="315"/>
      <c r="C23" s="315"/>
      <c r="D23" s="315"/>
      <c r="E23" s="315"/>
      <c r="F23" s="315"/>
      <c r="G23" s="315"/>
    </row>
    <row r="24" spans="1:7" ht="16.5" customHeight="1">
      <c r="A24" s="315" t="s">
        <v>319</v>
      </c>
      <c r="B24" s="315"/>
      <c r="C24" s="315"/>
      <c r="D24" s="315"/>
      <c r="E24" s="315"/>
      <c r="F24" s="315"/>
      <c r="G24" s="315"/>
    </row>
    <row r="25" spans="1:7" ht="21" customHeight="1">
      <c r="A25" s="164"/>
      <c r="B25" s="164"/>
      <c r="C25" s="164"/>
      <c r="D25" s="164"/>
    </row>
    <row r="26" spans="1:7" ht="16.5" customHeight="1">
      <c r="A26" s="147" t="s">
        <v>237</v>
      </c>
      <c r="B26" s="147"/>
      <c r="C26" s="147"/>
      <c r="D26" s="147"/>
      <c r="E26" s="147"/>
      <c r="F26" s="147"/>
      <c r="G26" s="147"/>
    </row>
    <row r="27" spans="1:7" ht="15.75">
      <c r="A27" s="164"/>
      <c r="B27" s="164"/>
      <c r="C27" s="164"/>
      <c r="D27" s="164"/>
    </row>
    <row r="28" spans="1:7" ht="16.5" customHeight="1">
      <c r="A28" s="165" t="s">
        <v>238</v>
      </c>
      <c r="C28" s="349" t="s">
        <v>239</v>
      </c>
      <c r="D28" s="349"/>
    </row>
    <row r="29" spans="1:7" ht="18.75" customHeight="1">
      <c r="A29" s="164" t="s">
        <v>240</v>
      </c>
      <c r="B29" s="164"/>
      <c r="C29" s="164"/>
      <c r="D29" s="164"/>
    </row>
    <row r="30" spans="1:7" ht="16.5" customHeight="1">
      <c r="A30" s="315" t="s">
        <v>241</v>
      </c>
      <c r="B30" s="315"/>
      <c r="C30" s="315"/>
      <c r="D30" s="315"/>
      <c r="E30" s="350" t="s">
        <v>242</v>
      </c>
      <c r="F30" s="350"/>
    </row>
    <row r="31" spans="1:7" ht="16.5" customHeight="1">
      <c r="A31" s="315" t="s">
        <v>243</v>
      </c>
      <c r="B31" s="315"/>
      <c r="C31" s="315"/>
      <c r="D31" s="315"/>
      <c r="E31" s="350" t="s">
        <v>242</v>
      </c>
      <c r="F31" s="350"/>
    </row>
    <row r="32" spans="1:7" ht="21" customHeight="1">
      <c r="A32" s="164"/>
      <c r="B32" s="164"/>
      <c r="C32" s="164"/>
      <c r="D32" s="164"/>
      <c r="E32" s="166"/>
    </row>
    <row r="33" spans="1:7" ht="16.5" customHeight="1">
      <c r="A33" s="315" t="s">
        <v>244</v>
      </c>
      <c r="B33" s="315"/>
      <c r="C33" s="315"/>
      <c r="D33" s="315"/>
      <c r="E33" s="315"/>
      <c r="F33" s="315"/>
      <c r="G33" s="315"/>
    </row>
    <row r="34" spans="1:7" ht="16.5" customHeight="1">
      <c r="A34" s="147" t="s">
        <v>325</v>
      </c>
      <c r="B34" s="147"/>
      <c r="C34" s="147"/>
      <c r="D34" s="147"/>
      <c r="E34" s="147"/>
      <c r="F34" s="28"/>
      <c r="G34" s="28"/>
    </row>
    <row r="35" spans="1:7" ht="16.5" customHeight="1">
      <c r="A35" s="347" t="s">
        <v>245</v>
      </c>
      <c r="B35" s="347"/>
      <c r="C35" s="347"/>
      <c r="D35" s="347"/>
      <c r="E35" s="347"/>
      <c r="F35" s="347"/>
      <c r="G35" s="347"/>
    </row>
    <row r="36" spans="1:7" ht="20.25" customHeight="1">
      <c r="A36" s="137"/>
      <c r="B36" s="137"/>
      <c r="C36" s="137"/>
      <c r="D36" s="137"/>
    </row>
    <row r="37" spans="1:7" ht="17.25" customHeight="1">
      <c r="B37" s="167" t="s">
        <v>246</v>
      </c>
      <c r="C37" s="342"/>
      <c r="D37" s="342"/>
      <c r="E37" s="342"/>
      <c r="F37" s="342"/>
      <c r="G37" s="342"/>
    </row>
    <row r="38" spans="1:7" ht="17.25" customHeight="1">
      <c r="B38" s="147" t="s">
        <v>247</v>
      </c>
      <c r="C38" s="342"/>
      <c r="D38" s="342"/>
      <c r="E38" s="342"/>
      <c r="F38" s="342"/>
      <c r="G38" s="342"/>
    </row>
    <row r="39" spans="1:7" ht="17.25" customHeight="1">
      <c r="B39" s="167" t="s">
        <v>248</v>
      </c>
      <c r="C39" s="342"/>
      <c r="D39" s="342"/>
      <c r="E39" s="342"/>
      <c r="F39" s="342"/>
      <c r="G39" s="342"/>
    </row>
    <row r="40" spans="1:7" ht="17.25" customHeight="1">
      <c r="B40" s="167" t="s">
        <v>249</v>
      </c>
      <c r="C40" s="342"/>
      <c r="D40" s="342"/>
      <c r="E40" s="342"/>
      <c r="F40" s="342"/>
      <c r="G40" s="342"/>
    </row>
    <row r="41" spans="1:7" ht="17.25" customHeight="1">
      <c r="B41" s="167" t="s">
        <v>250</v>
      </c>
      <c r="C41" s="342"/>
      <c r="D41" s="342"/>
      <c r="E41" s="342"/>
      <c r="F41" s="342"/>
      <c r="G41" s="342"/>
    </row>
    <row r="42" spans="1:7" ht="17.25" customHeight="1">
      <c r="B42" s="167" t="s">
        <v>251</v>
      </c>
      <c r="C42" s="342"/>
      <c r="D42" s="342"/>
      <c r="E42" s="342"/>
      <c r="F42" s="342"/>
      <c r="G42" s="342"/>
    </row>
    <row r="43" spans="1:7" ht="17.25" customHeight="1">
      <c r="B43" s="167" t="s">
        <v>252</v>
      </c>
      <c r="C43" s="342"/>
      <c r="D43" s="342"/>
      <c r="E43" s="342"/>
      <c r="F43" s="342"/>
      <c r="G43" s="342"/>
    </row>
    <row r="44" spans="1:7" ht="14.25">
      <c r="A44" s="137"/>
      <c r="B44" s="137"/>
      <c r="C44" s="342"/>
      <c r="D44" s="342"/>
      <c r="E44" s="342"/>
      <c r="F44" s="342"/>
      <c r="G44" s="342"/>
    </row>
    <row r="45" spans="1:7" ht="14.25">
      <c r="A45" s="165" t="s">
        <v>253</v>
      </c>
      <c r="B45" s="147"/>
      <c r="C45" s="147"/>
      <c r="D45" s="147"/>
      <c r="E45" s="147"/>
      <c r="F45" s="147"/>
      <c r="G45" s="147"/>
    </row>
    <row r="46" spans="1:7" ht="14.25">
      <c r="A46" s="137"/>
      <c r="B46" s="137"/>
      <c r="C46" s="137"/>
      <c r="D46" s="137"/>
    </row>
  </sheetData>
  <mergeCells count="32">
    <mergeCell ref="A17:G17"/>
    <mergeCell ref="A2:G2"/>
    <mergeCell ref="A3:G3"/>
    <mergeCell ref="E4:G4"/>
    <mergeCell ref="F5:G5"/>
    <mergeCell ref="A7:G7"/>
    <mergeCell ref="D9:G9"/>
    <mergeCell ref="D10:G10"/>
    <mergeCell ref="D11:G11"/>
    <mergeCell ref="D12:F12"/>
    <mergeCell ref="C13:G13"/>
    <mergeCell ref="A15:G15"/>
    <mergeCell ref="A35:G35"/>
    <mergeCell ref="A18:G18"/>
    <mergeCell ref="A20:G20"/>
    <mergeCell ref="A22:G22"/>
    <mergeCell ref="A23:G23"/>
    <mergeCell ref="A24:G24"/>
    <mergeCell ref="C28:D28"/>
    <mergeCell ref="A30:D30"/>
    <mergeCell ref="E30:F30"/>
    <mergeCell ref="A31:D31"/>
    <mergeCell ref="E31:F31"/>
    <mergeCell ref="A33:G33"/>
    <mergeCell ref="C43:G43"/>
    <mergeCell ref="C44:G44"/>
    <mergeCell ref="C37:G37"/>
    <mergeCell ref="C38:G38"/>
    <mergeCell ref="C39:G39"/>
    <mergeCell ref="C40:G40"/>
    <mergeCell ref="C41:G41"/>
    <mergeCell ref="C42:G42"/>
  </mergeCells>
  <phoneticPr fontId="13"/>
  <conditionalFormatting sqref="D9:G11 D12:F12">
    <cfRule type="containsBlanks" dxfId="14" priority="4" stopIfTrue="1">
      <formula>LEN(TRIM(D9))=0</formula>
    </cfRule>
  </conditionalFormatting>
  <conditionalFormatting sqref="C28:D28">
    <cfRule type="cellIs" dxfId="13" priority="3" stopIfTrue="1" operator="equal">
      <formula>"円"</formula>
    </cfRule>
  </conditionalFormatting>
  <conditionalFormatting sqref="C37:G43">
    <cfRule type="containsBlanks" dxfId="12" priority="2" stopIfTrue="1">
      <formula>LEN(TRIM(C37))=0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2023-01-24T00:28:41Z</dcterms:modified>
</cp:coreProperties>
</file>